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500" activeTab="2"/>
  </bookViews>
  <sheets>
    <sheet name="B.S" sheetId="1" r:id="rId1"/>
    <sheet name="I.S" sheetId="2" r:id="rId2"/>
    <sheet name="CF.S" sheetId="3" r:id="rId3"/>
  </sheets>
  <definedNames>
    <definedName name="_xlnm.Print_Titles" localSheetId="1">'I.S'!$6:$7</definedName>
  </definedNames>
  <calcPr fullCalcOnLoad="1"/>
</workbook>
</file>

<file path=xl/sharedStrings.xml><?xml version="1.0" encoding="utf-8"?>
<sst xmlns="http://schemas.openxmlformats.org/spreadsheetml/2006/main" count="311" uniqueCount="222">
  <si>
    <t xml:space="preserve"> </t>
  </si>
  <si>
    <t xml:space="preserve">     Người lập biểu  </t>
  </si>
  <si>
    <t>Kế Toán Trưởng</t>
  </si>
  <si>
    <t>Tổng Giám Đốc</t>
  </si>
  <si>
    <t>01</t>
  </si>
  <si>
    <t>02</t>
  </si>
  <si>
    <t>Đoàn Thị Quyên</t>
  </si>
  <si>
    <t>Phạm Ngọc Tuyền</t>
  </si>
  <si>
    <t>TP Cao lãnh ,ngày 31 tháng 12 năm 2007</t>
  </si>
  <si>
    <t>Domesco Medical Import Export Joint Stock Corporation</t>
  </si>
  <si>
    <t>BALANCE SHEET</t>
  </si>
  <si>
    <t>Unit: VND</t>
  </si>
  <si>
    <t>No.</t>
  </si>
  <si>
    <t>Assets</t>
  </si>
  <si>
    <t>Code</t>
  </si>
  <si>
    <t>Note</t>
  </si>
  <si>
    <t>Ending Balance</t>
  </si>
  <si>
    <t>Beginning Balance</t>
  </si>
  <si>
    <t>A.</t>
  </si>
  <si>
    <t>CURRENT ASSETS (100=110+120+130+140+150)</t>
  </si>
  <si>
    <t>I.</t>
  </si>
  <si>
    <t>Cash &amp; cash equivalents</t>
  </si>
  <si>
    <t>1.</t>
  </si>
  <si>
    <t xml:space="preserve">Cash </t>
  </si>
  <si>
    <t>V.01</t>
  </si>
  <si>
    <t>2.</t>
  </si>
  <si>
    <t>Cash equivalents</t>
  </si>
  <si>
    <t>II.</t>
  </si>
  <si>
    <t xml:space="preserve">Short-term financial investments </t>
  </si>
  <si>
    <t>V.02</t>
  </si>
  <si>
    <t xml:space="preserve">Short-term investments </t>
  </si>
  <si>
    <t>Provision for devalution of short-term investments (*)</t>
  </si>
  <si>
    <t>III.</t>
  </si>
  <si>
    <t>Short-term receivables</t>
  </si>
  <si>
    <t>Trade accounts receivables</t>
  </si>
  <si>
    <t>Advances to supplier</t>
  </si>
  <si>
    <t>3.</t>
  </si>
  <si>
    <t>Short-term internal receivables</t>
  </si>
  <si>
    <t>4.</t>
  </si>
  <si>
    <t>Receivables from construction contracts under percentage of completion method</t>
  </si>
  <si>
    <t>5.</t>
  </si>
  <si>
    <t xml:space="preserve">Other receivables  </t>
  </si>
  <si>
    <t>V.03</t>
  </si>
  <si>
    <t>6.</t>
  </si>
  <si>
    <t>Provision for short-term bad receivables (*)</t>
  </si>
  <si>
    <t>IV.</t>
  </si>
  <si>
    <t xml:space="preserve">Inventories  </t>
  </si>
  <si>
    <t xml:space="preserve">Inventories </t>
  </si>
  <si>
    <t>V.04</t>
  </si>
  <si>
    <t>Provision for devaluation of inventories (*)</t>
  </si>
  <si>
    <t>V.</t>
  </si>
  <si>
    <t>Other current assets</t>
  </si>
  <si>
    <t>Short-term prepaid expenses</t>
  </si>
  <si>
    <t>VAT deductible</t>
  </si>
  <si>
    <t>Tax and accounts receivable from State budget</t>
  </si>
  <si>
    <t>V.05</t>
  </si>
  <si>
    <t xml:space="preserve">Other current assets  </t>
  </si>
  <si>
    <t>B.</t>
  </si>
  <si>
    <t>LONG-TERM ASSETS (200=210+220+240+250+260)</t>
  </si>
  <si>
    <t>Long-term receivables</t>
  </si>
  <si>
    <t>Long-term receivables from customers</t>
  </si>
  <si>
    <t xml:space="preserve">Accounts receivables from belonged units </t>
  </si>
  <si>
    <t>Long-term inter-company receivables</t>
  </si>
  <si>
    <t>V.06</t>
  </si>
  <si>
    <t>Other long-term Receivables</t>
  </si>
  <si>
    <t>V.07</t>
  </si>
  <si>
    <t>Provision for long-term bad receivable (*)</t>
  </si>
  <si>
    <t>Fixed assets</t>
  </si>
  <si>
    <t xml:space="preserve">Tangible fixed assets </t>
  </si>
  <si>
    <t>V.08</t>
  </si>
  <si>
    <t xml:space="preserve">  - Historical cost </t>
  </si>
  <si>
    <t xml:space="preserve">  - Accumulated depreciation (*)</t>
  </si>
  <si>
    <t>Finance leases fixed assets</t>
  </si>
  <si>
    <t>V.09</t>
  </si>
  <si>
    <t xml:space="preserve">Intangible fixed assets </t>
  </si>
  <si>
    <t>V.10</t>
  </si>
  <si>
    <t xml:space="preserve">  - Historical cost</t>
  </si>
  <si>
    <t xml:space="preserve">Construction in progress </t>
  </si>
  <si>
    <t>V.11</t>
  </si>
  <si>
    <t>Property Investment</t>
  </si>
  <si>
    <t>V.12</t>
  </si>
  <si>
    <t xml:space="preserve">Long-term financial investments </t>
  </si>
  <si>
    <t xml:space="preserve">Investment in subsidiary company </t>
  </si>
  <si>
    <t xml:space="preserve">Investment in joint venture </t>
  </si>
  <si>
    <t>Other long-term investments</t>
  </si>
  <si>
    <t>V.13</t>
  </si>
  <si>
    <t>Provision for devalution of long-term finance investment (*)</t>
  </si>
  <si>
    <t>Other long-term assets</t>
  </si>
  <si>
    <t xml:space="preserve">Long-term prepaid expenses </t>
  </si>
  <si>
    <t>V.14</t>
  </si>
  <si>
    <t>Deferred income tax assets</t>
  </si>
  <si>
    <t>V.21</t>
  </si>
  <si>
    <t>Others</t>
  </si>
  <si>
    <t>TOTAL ASSETS (270=100+200)</t>
  </si>
  <si>
    <t>CAPITAL SOURCE</t>
  </si>
  <si>
    <t>LIABILITIES  (300=310+330)</t>
  </si>
  <si>
    <t>Current liabilities</t>
  </si>
  <si>
    <t>Short-term borrowing and debts</t>
  </si>
  <si>
    <t>V.15</t>
  </si>
  <si>
    <t>Trade accounts payable</t>
  </si>
  <si>
    <t>Advances from customers</t>
  </si>
  <si>
    <t>Taxes and liabilities to State budget</t>
  </si>
  <si>
    <t>V.16</t>
  </si>
  <si>
    <t>Payable to employees</t>
  </si>
  <si>
    <t>Payable expenses</t>
  </si>
  <si>
    <t>V.17</t>
  </si>
  <si>
    <t>7.</t>
  </si>
  <si>
    <t>Accounts payable-Affiliate</t>
  </si>
  <si>
    <t>8.</t>
  </si>
  <si>
    <t xml:space="preserve">Payable in accordance with contracts in progress </t>
  </si>
  <si>
    <t>9.</t>
  </si>
  <si>
    <t>Other short-term payables</t>
  </si>
  <si>
    <t>V.18</t>
  </si>
  <si>
    <t>10.</t>
  </si>
  <si>
    <t xml:space="preserve">Provision for current liabilities </t>
  </si>
  <si>
    <t>Long-term liabilities</t>
  </si>
  <si>
    <t>Long-term accounts payable-Trade</t>
  </si>
  <si>
    <t xml:space="preserve">Long-term accounts payable-Affiliate  </t>
  </si>
  <si>
    <t>V.19</t>
  </si>
  <si>
    <t>Other long-term payables</t>
  </si>
  <si>
    <t>Long-term borrowing and debts</t>
  </si>
  <si>
    <t>V.20</t>
  </si>
  <si>
    <t>Deferred income tax</t>
  </si>
  <si>
    <t>Provision for unemployment benefit</t>
  </si>
  <si>
    <t>Provision for long-term liabilities</t>
  </si>
  <si>
    <t>OWNER'S EQUITY (400=410+430)</t>
  </si>
  <si>
    <t>Capital sources and funds</t>
  </si>
  <si>
    <t>V.22</t>
  </si>
  <si>
    <t>Owner's Investment capital</t>
  </si>
  <si>
    <t>Share premium</t>
  </si>
  <si>
    <t>Other capital of owners' equity</t>
  </si>
  <si>
    <t>Treasury stock (*)</t>
  </si>
  <si>
    <t>Assets revaluation difference</t>
  </si>
  <si>
    <t>Foreign exchange difference</t>
  </si>
  <si>
    <t>Investment and development funds</t>
  </si>
  <si>
    <t xml:space="preserve">Other Fund belong to owner's equity </t>
  </si>
  <si>
    <t>Retained after-tax profit</t>
  </si>
  <si>
    <t>11.</t>
  </si>
  <si>
    <t>Capital for construction work</t>
  </si>
  <si>
    <t>Other resources and funds</t>
  </si>
  <si>
    <t>Bonus and welfare funds</t>
  </si>
  <si>
    <t>Expenditure resources</t>
  </si>
  <si>
    <t>V.23</t>
  </si>
  <si>
    <t>Expenditure resources for fixed asset</t>
  </si>
  <si>
    <t>TOTAL RESOURCES (440=300+400)</t>
  </si>
  <si>
    <t>OFF BALANCE SHEET ITEMS</t>
  </si>
  <si>
    <t>ITEMS</t>
  </si>
  <si>
    <t>Operating lease assets</t>
  </si>
  <si>
    <t>Goods held under trust or for for processing</t>
  </si>
  <si>
    <t>Goods received on consignment for sale</t>
  </si>
  <si>
    <t>Bad debts written off</t>
  </si>
  <si>
    <t>Foreign currencies</t>
  </si>
  <si>
    <t>Subsidies of state budget</t>
  </si>
  <si>
    <t>As at Dec. 30th 2007</t>
  </si>
  <si>
    <t>INCOME STATEMENT</t>
  </si>
  <si>
    <t>Financial reserve fund</t>
  </si>
  <si>
    <t>Quarter 3 - 2007</t>
  </si>
  <si>
    <t>Quarter 4 - 2007</t>
  </si>
  <si>
    <t>Quarter 4</t>
  </si>
  <si>
    <t>Accumulation from Jan. 01st to Dec. 31st</t>
  </si>
  <si>
    <t>Items</t>
  </si>
  <si>
    <t>1. Sales</t>
  </si>
  <si>
    <t>Including: Export sales</t>
  </si>
  <si>
    <t>3. Net sales and services (10=01-02)</t>
  </si>
  <si>
    <t>4. Cost of goods sold</t>
  </si>
  <si>
    <t>5. Gross profit (20=10-11)</t>
  </si>
  <si>
    <t>6. Financial income</t>
  </si>
  <si>
    <t>7. Financial expenses</t>
  </si>
  <si>
    <t xml:space="preserve">   - In which: Interest expense</t>
  </si>
  <si>
    <t>8. Selling expenses</t>
  </si>
  <si>
    <t>9. General &amp; administration expenses</t>
  </si>
  <si>
    <t>10. Net operating profit [30={20 +(21-22)-(24+25)}]</t>
  </si>
  <si>
    <t>11. Other Income</t>
  </si>
  <si>
    <t>12. Other Expenses</t>
  </si>
  <si>
    <t>13. Other profit (40=31-32)</t>
  </si>
  <si>
    <t>14. Profit before tax (50=30+40)</t>
  </si>
  <si>
    <t>15. Current corporate income tax expenses</t>
  </si>
  <si>
    <t>16. Defrred corporate income tax expenses</t>
  </si>
  <si>
    <t>2. Deductions</t>
  </si>
  <si>
    <t xml:space="preserve">17. Profit after tax in 2007 (60=50-51-52) </t>
  </si>
  <si>
    <t>18. Refunded corporate tax refunded of 2006 (*)</t>
  </si>
  <si>
    <t>19. Total profit after tax (62=60+61)</t>
  </si>
  <si>
    <t>20. EPS (VND/share) (**)</t>
  </si>
  <si>
    <t>(*) The company was exempted 100% corporate tax in 2006, 100% in 2007 and 50% in 2008. So the profit after tax in 2007 was VND69,527,786,006.</t>
  </si>
  <si>
    <t>(**) Dividend per share in 2006 was 20.8% consisted of 10.8% by cash and 10% by share, dividend payment in cash for No.1/2007 was 8%.</t>
  </si>
  <si>
    <t>VII.34</t>
  </si>
  <si>
    <t>NGÖÔØI LAÄP BAÛNG                                  KEÁ TOAÙN TRÖÔÛNG</t>
  </si>
  <si>
    <t xml:space="preserve">    Ñoaøn Thò Quyeân</t>
  </si>
  <si>
    <t>Cao laõnh ngaøy 31 thaùng 12 naêm 2007</t>
  </si>
  <si>
    <t>TOÅNG GIAÙM ÑOÁC</t>
  </si>
  <si>
    <t>CASH FLOW STATEMENT</t>
  </si>
  <si>
    <t>Quarter 4 - 2007 (Direct method)</t>
  </si>
  <si>
    <t>I. CASH FLOWS FROM OPERATING ACTIVITIES:</t>
  </si>
  <si>
    <t>1. Cash received from sale or services and other revenue</t>
  </si>
  <si>
    <t>2. Cash paid for supplier</t>
  </si>
  <si>
    <t>3. Cash paid for employee</t>
  </si>
  <si>
    <t>4. Cash paid for interest</t>
  </si>
  <si>
    <t>5. Cash paid for corporate income tax</t>
  </si>
  <si>
    <t>6. Other receivables</t>
  </si>
  <si>
    <t>7. Other payables</t>
  </si>
  <si>
    <t>Net cash provided by (used in) operating activities</t>
  </si>
  <si>
    <t>II. CASH FLOWS FROM INVESTING ACTIVITIES:</t>
  </si>
  <si>
    <t>1. Cash paid for purchase of capital assets and other long-term assets</t>
  </si>
  <si>
    <t>3. Cash paid for lending or purchase debt tools of other companies</t>
  </si>
  <si>
    <t>4. Withdrawal of lending or resale debt tools of other companies</t>
  </si>
  <si>
    <t>5. Cash paid for joining capital in other companies</t>
  </si>
  <si>
    <t>6. Withdrawal of capital in other companies</t>
  </si>
  <si>
    <t xml:space="preserve">7. Cash received from interest, dividend and distributed profit </t>
  </si>
  <si>
    <t>Net cash used in investing activities</t>
  </si>
  <si>
    <t>III. CASH FLOWS FROM FINANCING ACTIVITIES:</t>
  </si>
  <si>
    <t>1. Cash received from issuing stock, other owners' equity</t>
  </si>
  <si>
    <t>2. Cash paid to owners' equity, repurchase issued stock</t>
  </si>
  <si>
    <t>3. Cash received from long-term and short-term borrowings</t>
  </si>
  <si>
    <t>4. Cash paid to principal debt</t>
  </si>
  <si>
    <t>5. Cash paid to financial lease debt</t>
  </si>
  <si>
    <t>6. Dividend, profit paid for owners</t>
  </si>
  <si>
    <t>Net cash (used in) provided by financing activities</t>
  </si>
  <si>
    <t>Net cash during the period (20+30+40)</t>
  </si>
  <si>
    <t>CASH AND CASH EQUIVALENTS AT BEGINNING OF YEAR</t>
  </si>
  <si>
    <t>Influence of foreign exchange change</t>
  </si>
  <si>
    <t>CASH AND CASH EQUIVALENTS AT END OF YEAR (50+60+61)</t>
  </si>
  <si>
    <t>2. Cash received from liquidation or disposal of capital assets and other long-term assets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</si>
</sst>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#_);\(#,###\)"/>
    <numFmt numFmtId="175" formatCode="00"/>
  </numFmts>
  <fonts count="18">
    <font>
      <sz val="10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VNI-Times"/>
      <family val="0"/>
    </font>
    <font>
      <sz val="10"/>
      <name val="Arial"/>
      <family val="2"/>
    </font>
    <font>
      <sz val="12"/>
      <name val="Tahoma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3" fontId="1" fillId="0" borderId="0" xfId="15" applyNumberFormat="1" applyFont="1" applyAlignment="1">
      <alignment horizontal="center"/>
    </xf>
    <xf numFmtId="1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8" fillId="0" borderId="0" xfId="0" applyAlignment="1">
      <alignment horizontal="center" vertical="center"/>
    </xf>
    <xf numFmtId="1" fontId="8" fillId="0" borderId="0" xfId="0" applyNumberFormat="1" applyAlignment="1">
      <alignment vertical="center"/>
    </xf>
    <xf numFmtId="0" fontId="8" fillId="0" borderId="0" xfId="0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left" vertical="center"/>
    </xf>
    <xf numFmtId="174" fontId="1" fillId="0" borderId="4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vertical="center"/>
    </xf>
    <xf numFmtId="174" fontId="1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vertical="center"/>
    </xf>
    <xf numFmtId="174" fontId="2" fillId="0" borderId="5" xfId="0" applyNumberFormat="1" applyFont="1" applyBorder="1" applyAlignment="1">
      <alignment horizontal="center" vertical="center"/>
    </xf>
    <xf numFmtId="174" fontId="2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 quotePrefix="1">
      <alignment horizontal="center" vertical="center"/>
    </xf>
    <xf numFmtId="174" fontId="2" fillId="0" borderId="5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 quotePrefix="1">
      <alignment horizontal="center" vertical="center"/>
    </xf>
    <xf numFmtId="1" fontId="2" fillId="0" borderId="6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 vertical="center"/>
    </xf>
    <xf numFmtId="174" fontId="1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7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2" fillId="0" borderId="4" xfId="0" applyNumberFormat="1" applyFont="1" applyFill="1" applyBorder="1" applyAlignment="1" quotePrefix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 quotePrefix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vertical="center"/>
    </xf>
    <xf numFmtId="49" fontId="2" fillId="0" borderId="6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3" fontId="2" fillId="0" borderId="13" xfId="15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4" fillId="0" borderId="0" xfId="15" applyNumberFormat="1" applyFont="1" applyBorder="1" applyAlignment="1">
      <alignment horizontal="center" vertical="center"/>
    </xf>
    <xf numFmtId="10" fontId="4" fillId="0" borderId="0" xfId="15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173" fontId="12" fillId="0" borderId="17" xfId="15" applyNumberFormat="1" applyFont="1" applyBorder="1" applyAlignment="1">
      <alignment vertical="center"/>
    </xf>
    <xf numFmtId="173" fontId="12" fillId="0" borderId="12" xfId="15" applyNumberFormat="1" applyFont="1" applyBorder="1" applyAlignment="1">
      <alignment vertical="center"/>
    </xf>
    <xf numFmtId="173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173" fontId="11" fillId="0" borderId="12" xfId="15" applyNumberFormat="1" applyFont="1" applyBorder="1" applyAlignment="1">
      <alignment vertical="center"/>
    </xf>
    <xf numFmtId="173" fontId="11" fillId="0" borderId="17" xfId="15" applyNumberFormat="1" applyFont="1" applyBorder="1" applyAlignment="1">
      <alignment vertical="center"/>
    </xf>
    <xf numFmtId="173" fontId="11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173" fontId="12" fillId="0" borderId="18" xfId="15" applyNumberFormat="1" applyFont="1" applyBorder="1" applyAlignment="1">
      <alignment vertical="center"/>
    </xf>
    <xf numFmtId="173" fontId="11" fillId="0" borderId="18" xfId="15" applyNumberFormat="1" applyFont="1" applyBorder="1" applyAlignment="1">
      <alignment vertical="center"/>
    </xf>
    <xf numFmtId="173" fontId="11" fillId="0" borderId="19" xfId="15" applyNumberFormat="1" applyFont="1" applyBorder="1" applyAlignment="1">
      <alignment vertical="center"/>
    </xf>
    <xf numFmtId="173" fontId="11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73" fontId="12" fillId="0" borderId="20" xfId="15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75" fontId="1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5" fontId="16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5" fontId="17" fillId="0" borderId="17" xfId="0" applyNumberFormat="1" applyFont="1" applyBorder="1" applyAlignment="1">
      <alignment horizontal="center" vertical="center"/>
    </xf>
    <xf numFmtId="175" fontId="16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7" fontId="2" fillId="0" borderId="12" xfId="15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5" fontId="16" fillId="0" borderId="20" xfId="0" applyNumberFormat="1" applyFont="1" applyFill="1" applyBorder="1" applyAlignment="1">
      <alignment horizontal="center" vertical="center"/>
    </xf>
    <xf numFmtId="37" fontId="2" fillId="0" borderId="20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914400</xdr:colOff>
      <xdr:row>37</xdr:row>
      <xdr:rowOff>0</xdr:rowOff>
    </xdr:from>
    <xdr:to>
      <xdr:col>0</xdr:col>
      <xdr:colOff>1038225</xdr:colOff>
      <xdr:row>37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14400" y="7381875"/>
          <a:ext cx="13335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4467225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 flipH="1">
          <a:off x="4467225" y="73818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0" name="AutoShape 10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3" name="AutoShape 13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4486275</xdr:colOff>
      <xdr:row>37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476750" y="73818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5" name="AutoShape 15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4486275</xdr:colOff>
      <xdr:row>37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76750" y="73818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4467225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4467225" y="73818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4467225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4467225" y="73818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4476750</xdr:colOff>
      <xdr:row>37</xdr:row>
      <xdr:rowOff>0</xdr:rowOff>
    </xdr:from>
    <xdr:to>
      <xdr:col>0</xdr:col>
      <xdr:colOff>4476750</xdr:colOff>
      <xdr:row>37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447675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3" sqref="A3:F3"/>
    </sheetView>
  </sheetViews>
  <sheetFormatPr defaultColWidth="9.00390625" defaultRowHeight="12.75"/>
  <cols>
    <col min="1" max="1" width="5.75390625" style="54" customWidth="1"/>
    <col min="2" max="2" width="72.125" style="54" bestFit="1" customWidth="1"/>
    <col min="3" max="3" width="6.00390625" style="54" bestFit="1" customWidth="1"/>
    <col min="4" max="4" width="5.75390625" style="54" bestFit="1" customWidth="1"/>
    <col min="5" max="5" width="17.375" style="54" bestFit="1" customWidth="1"/>
    <col min="6" max="6" width="19.125" style="54" bestFit="1" customWidth="1"/>
    <col min="7" max="16384" width="9.125" style="54" customWidth="1"/>
  </cols>
  <sheetData>
    <row r="1" spans="1:6" ht="15.75">
      <c r="A1" s="74" t="s">
        <v>9</v>
      </c>
      <c r="B1" s="2"/>
      <c r="C1" s="3"/>
      <c r="D1" s="4"/>
      <c r="E1" s="4"/>
      <c r="F1" s="4"/>
    </row>
    <row r="2" spans="1:6" ht="15">
      <c r="A2" s="5"/>
      <c r="B2" s="6"/>
      <c r="C2" s="6"/>
      <c r="D2" s="6"/>
      <c r="E2" s="6"/>
      <c r="F2" s="7"/>
    </row>
    <row r="3" spans="1:6" ht="20.25">
      <c r="A3" s="8" t="s">
        <v>10</v>
      </c>
      <c r="B3" s="8"/>
      <c r="C3" s="8"/>
      <c r="D3" s="8"/>
      <c r="E3" s="8"/>
      <c r="F3" s="8"/>
    </row>
    <row r="4" spans="1:6" ht="15.75">
      <c r="A4" s="9" t="s">
        <v>153</v>
      </c>
      <c r="B4" s="9"/>
      <c r="C4" s="9"/>
      <c r="D4" s="9"/>
      <c r="E4" s="9"/>
      <c r="F4" s="9"/>
    </row>
    <row r="5" spans="1:6" ht="15.75">
      <c r="A5" s="10"/>
      <c r="B5" s="6"/>
      <c r="C5" s="11"/>
      <c r="D5" s="11"/>
      <c r="E5" s="11"/>
      <c r="F5" s="12" t="s">
        <v>11</v>
      </c>
    </row>
    <row r="6" spans="1:6" ht="15.75">
      <c r="A6" s="13" t="s">
        <v>12</v>
      </c>
      <c r="B6" s="53" t="s">
        <v>13</v>
      </c>
      <c r="C6" s="14" t="s">
        <v>14</v>
      </c>
      <c r="D6" s="15" t="s">
        <v>15</v>
      </c>
      <c r="E6" s="15" t="s">
        <v>16</v>
      </c>
      <c r="F6" s="16" t="s">
        <v>17</v>
      </c>
    </row>
    <row r="7" spans="1:6" ht="15.75">
      <c r="A7" s="13"/>
      <c r="B7" s="53">
        <v>1</v>
      </c>
      <c r="C7" s="17">
        <v>2</v>
      </c>
      <c r="D7" s="15">
        <v>3</v>
      </c>
      <c r="E7" s="15">
        <v>4</v>
      </c>
      <c r="F7" s="16">
        <v>5</v>
      </c>
    </row>
    <row r="8" spans="1:6" ht="15.75">
      <c r="A8" s="18" t="s">
        <v>18</v>
      </c>
      <c r="B8" s="19" t="s">
        <v>19</v>
      </c>
      <c r="C8" s="18">
        <v>100</v>
      </c>
      <c r="D8" s="20"/>
      <c r="E8" s="20">
        <f>E9+E12+E15+E22+E25</f>
        <v>439996902122</v>
      </c>
      <c r="F8" s="20">
        <v>271532719948</v>
      </c>
    </row>
    <row r="9" spans="1:6" ht="15.75">
      <c r="A9" s="21" t="s">
        <v>20</v>
      </c>
      <c r="B9" s="22" t="s">
        <v>21</v>
      </c>
      <c r="C9" s="21">
        <v>110</v>
      </c>
      <c r="D9" s="23"/>
      <c r="E9" s="23">
        <f>E10</f>
        <v>91999977061</v>
      </c>
      <c r="F9" s="23">
        <v>16145604776</v>
      </c>
    </row>
    <row r="10" spans="1:6" ht="15.75">
      <c r="A10" s="24" t="s">
        <v>22</v>
      </c>
      <c r="B10" s="25" t="s">
        <v>23</v>
      </c>
      <c r="C10" s="24">
        <v>111</v>
      </c>
      <c r="D10" s="26" t="s">
        <v>24</v>
      </c>
      <c r="E10" s="27">
        <v>91999977061</v>
      </c>
      <c r="F10" s="27">
        <v>16145604776</v>
      </c>
    </row>
    <row r="11" spans="1:6" ht="15.75">
      <c r="A11" s="24" t="s">
        <v>25</v>
      </c>
      <c r="B11" s="25" t="s">
        <v>26</v>
      </c>
      <c r="C11" s="24">
        <v>112</v>
      </c>
      <c r="D11" s="27"/>
      <c r="E11" s="27"/>
      <c r="F11" s="27"/>
    </row>
    <row r="12" spans="1:6" ht="15.75">
      <c r="A12" s="21" t="s">
        <v>27</v>
      </c>
      <c r="B12" s="22" t="s">
        <v>28</v>
      </c>
      <c r="C12" s="21">
        <v>120</v>
      </c>
      <c r="D12" s="26" t="s">
        <v>29</v>
      </c>
      <c r="E12" s="23">
        <f>E13+E14</f>
        <v>11018000232</v>
      </c>
      <c r="F12" s="23"/>
    </row>
    <row r="13" spans="1:6" ht="15.75">
      <c r="A13" s="28" t="s">
        <v>22</v>
      </c>
      <c r="B13" s="25" t="s">
        <v>30</v>
      </c>
      <c r="C13" s="24">
        <v>121</v>
      </c>
      <c r="D13" s="27"/>
      <c r="E13" s="27">
        <v>12748641322</v>
      </c>
      <c r="F13" s="29"/>
    </row>
    <row r="14" spans="1:6" ht="15.75">
      <c r="A14" s="28" t="s">
        <v>25</v>
      </c>
      <c r="B14" s="25" t="s">
        <v>31</v>
      </c>
      <c r="C14" s="24">
        <v>129</v>
      </c>
      <c r="D14" s="27"/>
      <c r="E14" s="29">
        <v>-1730641090</v>
      </c>
      <c r="F14" s="29"/>
    </row>
    <row r="15" spans="1:6" ht="15.75">
      <c r="A15" s="21" t="s">
        <v>32</v>
      </c>
      <c r="B15" s="22" t="s">
        <v>33</v>
      </c>
      <c r="C15" s="21">
        <v>130</v>
      </c>
      <c r="D15" s="23"/>
      <c r="E15" s="23">
        <f>SUM(E16:E21)</f>
        <v>119158958766</v>
      </c>
      <c r="F15" s="23">
        <v>89944200525</v>
      </c>
    </row>
    <row r="16" spans="1:6" ht="15.75">
      <c r="A16" s="28" t="s">
        <v>22</v>
      </c>
      <c r="B16" s="25" t="s">
        <v>34</v>
      </c>
      <c r="C16" s="24">
        <v>131</v>
      </c>
      <c r="D16" s="27"/>
      <c r="E16" s="27">
        <v>110856794914</v>
      </c>
      <c r="F16" s="27">
        <v>88297588176</v>
      </c>
    </row>
    <row r="17" spans="1:6" ht="15.75">
      <c r="A17" s="28" t="s">
        <v>25</v>
      </c>
      <c r="B17" s="25" t="s">
        <v>35</v>
      </c>
      <c r="C17" s="24">
        <v>132</v>
      </c>
      <c r="D17" s="27"/>
      <c r="E17" s="27">
        <v>4683107444</v>
      </c>
      <c r="F17" s="27">
        <v>2022205849</v>
      </c>
    </row>
    <row r="18" spans="1:6" ht="15.75">
      <c r="A18" s="28" t="s">
        <v>36</v>
      </c>
      <c r="B18" s="25" t="s">
        <v>37</v>
      </c>
      <c r="C18" s="24">
        <v>133</v>
      </c>
      <c r="D18" s="27"/>
      <c r="E18" s="29"/>
      <c r="F18" s="29"/>
    </row>
    <row r="19" spans="1:6" ht="15.75">
      <c r="A19" s="28" t="s">
        <v>38</v>
      </c>
      <c r="B19" s="25" t="s">
        <v>39</v>
      </c>
      <c r="C19" s="24">
        <v>134</v>
      </c>
      <c r="D19" s="27"/>
      <c r="E19" s="27"/>
      <c r="F19" s="27"/>
    </row>
    <row r="20" spans="1:6" ht="15.75">
      <c r="A20" s="28" t="s">
        <v>40</v>
      </c>
      <c r="B20" s="25" t="s">
        <v>41</v>
      </c>
      <c r="C20" s="24">
        <v>135</v>
      </c>
      <c r="D20" s="26" t="s">
        <v>42</v>
      </c>
      <c r="E20" s="27">
        <v>4109503908</v>
      </c>
      <c r="F20" s="27">
        <v>117900000</v>
      </c>
    </row>
    <row r="21" spans="1:6" ht="15.75">
      <c r="A21" s="28" t="s">
        <v>43</v>
      </c>
      <c r="B21" s="25" t="s">
        <v>44</v>
      </c>
      <c r="C21" s="24">
        <v>139</v>
      </c>
      <c r="D21" s="27"/>
      <c r="E21" s="27">
        <v>-490447500</v>
      </c>
      <c r="F21" s="27">
        <v>-493493500</v>
      </c>
    </row>
    <row r="22" spans="1:6" ht="15.75">
      <c r="A22" s="21" t="s">
        <v>45</v>
      </c>
      <c r="B22" s="22" t="s">
        <v>46</v>
      </c>
      <c r="C22" s="21">
        <v>140</v>
      </c>
      <c r="D22" s="23"/>
      <c r="E22" s="23">
        <f>E23</f>
        <v>212758340869</v>
      </c>
      <c r="F22" s="23">
        <v>161814251094</v>
      </c>
    </row>
    <row r="23" spans="1:6" ht="15.75">
      <c r="A23" s="28" t="s">
        <v>22</v>
      </c>
      <c r="B23" s="25" t="s">
        <v>47</v>
      </c>
      <c r="C23" s="24">
        <v>141</v>
      </c>
      <c r="D23" s="26" t="s">
        <v>48</v>
      </c>
      <c r="E23" s="27">
        <v>212758340869</v>
      </c>
      <c r="F23" s="27">
        <v>161814251094</v>
      </c>
    </row>
    <row r="24" spans="1:6" ht="15.75">
      <c r="A24" s="28" t="s">
        <v>25</v>
      </c>
      <c r="B24" s="25" t="s">
        <v>49</v>
      </c>
      <c r="C24" s="24">
        <v>149</v>
      </c>
      <c r="D24" s="27"/>
      <c r="E24" s="29"/>
      <c r="F24" s="29"/>
    </row>
    <row r="25" spans="1:6" ht="15.75">
      <c r="A25" s="21" t="s">
        <v>50</v>
      </c>
      <c r="B25" s="22" t="s">
        <v>51</v>
      </c>
      <c r="C25" s="21">
        <v>150</v>
      </c>
      <c r="D25" s="23"/>
      <c r="E25" s="23">
        <f>SUM(E26:E29)</f>
        <v>5061625194</v>
      </c>
      <c r="F25" s="23">
        <v>3628663553</v>
      </c>
    </row>
    <row r="26" spans="1:6" ht="15.75">
      <c r="A26" s="28" t="s">
        <v>22</v>
      </c>
      <c r="B26" s="25" t="s">
        <v>52</v>
      </c>
      <c r="C26" s="24">
        <v>151</v>
      </c>
      <c r="D26" s="27"/>
      <c r="E26" s="27">
        <v>1557798262</v>
      </c>
      <c r="F26" s="27">
        <v>1097552500</v>
      </c>
    </row>
    <row r="27" spans="1:6" ht="15.75">
      <c r="A27" s="28" t="s">
        <v>25</v>
      </c>
      <c r="B27" s="25" t="s">
        <v>53</v>
      </c>
      <c r="C27" s="24">
        <v>152</v>
      </c>
      <c r="D27" s="27"/>
      <c r="E27" s="27">
        <v>2319020651</v>
      </c>
      <c r="F27" s="27">
        <v>1357716087</v>
      </c>
    </row>
    <row r="28" spans="1:6" ht="15.75">
      <c r="A28" s="28" t="s">
        <v>36</v>
      </c>
      <c r="B28" s="25" t="s">
        <v>54</v>
      </c>
      <c r="C28" s="24">
        <v>154</v>
      </c>
      <c r="D28" s="26" t="s">
        <v>55</v>
      </c>
      <c r="E28" s="27"/>
      <c r="F28" s="27"/>
    </row>
    <row r="29" spans="1:6" ht="15.75">
      <c r="A29" s="28" t="s">
        <v>38</v>
      </c>
      <c r="B29" s="25" t="s">
        <v>56</v>
      </c>
      <c r="C29" s="24">
        <v>158</v>
      </c>
      <c r="D29" s="27"/>
      <c r="E29" s="27">
        <v>1184806281</v>
      </c>
      <c r="F29" s="27">
        <v>1173394966</v>
      </c>
    </row>
    <row r="30" spans="1:6" ht="15.75">
      <c r="A30" s="21" t="s">
        <v>57</v>
      </c>
      <c r="B30" s="30" t="s">
        <v>58</v>
      </c>
      <c r="C30" s="21">
        <v>200</v>
      </c>
      <c r="D30" s="23"/>
      <c r="E30" s="23">
        <f>E37+E51+E56</f>
        <v>150720605809</v>
      </c>
      <c r="F30" s="23">
        <v>108591535413</v>
      </c>
    </row>
    <row r="31" spans="1:6" ht="15.75">
      <c r="A31" s="21" t="s">
        <v>20</v>
      </c>
      <c r="B31" s="22" t="s">
        <v>59</v>
      </c>
      <c r="C31" s="21">
        <v>210</v>
      </c>
      <c r="D31" s="23"/>
      <c r="E31" s="23"/>
      <c r="F31" s="23"/>
    </row>
    <row r="32" spans="1:6" ht="15.75">
      <c r="A32" s="28" t="s">
        <v>22</v>
      </c>
      <c r="B32" s="25" t="s">
        <v>60</v>
      </c>
      <c r="C32" s="24">
        <v>211</v>
      </c>
      <c r="D32" s="23"/>
      <c r="E32" s="23"/>
      <c r="F32" s="23"/>
    </row>
    <row r="33" spans="1:6" ht="15.75">
      <c r="A33" s="28" t="s">
        <v>25</v>
      </c>
      <c r="B33" s="25" t="s">
        <v>61</v>
      </c>
      <c r="C33" s="24">
        <v>212</v>
      </c>
      <c r="D33" s="23"/>
      <c r="E33" s="23"/>
      <c r="F33" s="23"/>
    </row>
    <row r="34" spans="1:6" ht="15.75">
      <c r="A34" s="28" t="s">
        <v>36</v>
      </c>
      <c r="B34" s="25" t="s">
        <v>62</v>
      </c>
      <c r="C34" s="24">
        <v>213</v>
      </c>
      <c r="D34" s="26" t="s">
        <v>63</v>
      </c>
      <c r="E34" s="23"/>
      <c r="F34" s="23"/>
    </row>
    <row r="35" spans="1:6" ht="15.75">
      <c r="A35" s="28" t="s">
        <v>38</v>
      </c>
      <c r="B35" s="25" t="s">
        <v>64</v>
      </c>
      <c r="C35" s="24">
        <v>218</v>
      </c>
      <c r="D35" s="26" t="s">
        <v>65</v>
      </c>
      <c r="E35" s="23"/>
      <c r="F35" s="23"/>
    </row>
    <row r="36" spans="1:6" ht="15.75">
      <c r="A36" s="28" t="s">
        <v>40</v>
      </c>
      <c r="B36" s="25" t="s">
        <v>66</v>
      </c>
      <c r="C36" s="24">
        <v>219</v>
      </c>
      <c r="D36" s="23"/>
      <c r="E36" s="23"/>
      <c r="F36" s="23"/>
    </row>
    <row r="37" spans="1:6" ht="15.75">
      <c r="A37" s="21" t="s">
        <v>27</v>
      </c>
      <c r="B37" s="22" t="s">
        <v>67</v>
      </c>
      <c r="C37" s="21">
        <v>220</v>
      </c>
      <c r="D37" s="23"/>
      <c r="E37" s="23">
        <f>SUM(E38:E47)</f>
        <v>130547828149</v>
      </c>
      <c r="F37" s="23">
        <v>105240137439</v>
      </c>
    </row>
    <row r="38" spans="1:6" ht="15.75">
      <c r="A38" s="28" t="s">
        <v>22</v>
      </c>
      <c r="B38" s="25" t="s">
        <v>68</v>
      </c>
      <c r="C38" s="24">
        <v>221</v>
      </c>
      <c r="D38" s="26" t="s">
        <v>69</v>
      </c>
      <c r="E38" s="27"/>
      <c r="F38" s="27"/>
    </row>
    <row r="39" spans="1:6" ht="15.75">
      <c r="A39" s="24"/>
      <c r="B39" s="25" t="s">
        <v>70</v>
      </c>
      <c r="C39" s="24">
        <v>222</v>
      </c>
      <c r="D39" s="27"/>
      <c r="E39" s="27">
        <v>111427741898</v>
      </c>
      <c r="F39" s="27">
        <v>91567454850</v>
      </c>
    </row>
    <row r="40" spans="1:6" ht="15.75">
      <c r="A40" s="24"/>
      <c r="B40" s="25" t="s">
        <v>71</v>
      </c>
      <c r="C40" s="24">
        <v>223</v>
      </c>
      <c r="D40" s="27"/>
      <c r="E40" s="27">
        <v>-41426217576</v>
      </c>
      <c r="F40" s="27">
        <v>-28461492116</v>
      </c>
    </row>
    <row r="41" spans="1:6" ht="15.75">
      <c r="A41" s="28" t="s">
        <v>25</v>
      </c>
      <c r="B41" s="25" t="s">
        <v>72</v>
      </c>
      <c r="C41" s="24">
        <v>224</v>
      </c>
      <c r="D41" s="26" t="s">
        <v>73</v>
      </c>
      <c r="E41" s="27"/>
      <c r="F41" s="27"/>
    </row>
    <row r="42" spans="1:6" ht="15.75">
      <c r="A42" s="24"/>
      <c r="B42" s="25" t="s">
        <v>70</v>
      </c>
      <c r="C42" s="24">
        <v>225</v>
      </c>
      <c r="D42" s="27"/>
      <c r="E42" s="29"/>
      <c r="F42" s="29"/>
    </row>
    <row r="43" spans="1:6" ht="15.75">
      <c r="A43" s="24"/>
      <c r="B43" s="25" t="s">
        <v>71</v>
      </c>
      <c r="C43" s="24">
        <v>226</v>
      </c>
      <c r="D43" s="27"/>
      <c r="E43" s="29"/>
      <c r="F43" s="29"/>
    </row>
    <row r="44" spans="1:6" ht="15.75">
      <c r="A44" s="28" t="s">
        <v>36</v>
      </c>
      <c r="B44" s="25" t="s">
        <v>74</v>
      </c>
      <c r="C44" s="24">
        <v>227</v>
      </c>
      <c r="D44" s="26" t="s">
        <v>75</v>
      </c>
      <c r="E44" s="27"/>
      <c r="F44" s="27"/>
    </row>
    <row r="45" spans="1:6" ht="15.75">
      <c r="A45" s="24"/>
      <c r="B45" s="25" t="s">
        <v>76</v>
      </c>
      <c r="C45" s="24">
        <v>228</v>
      </c>
      <c r="D45" s="27"/>
      <c r="E45" s="27">
        <v>6477868884</v>
      </c>
      <c r="F45" s="27">
        <v>5566618884</v>
      </c>
    </row>
    <row r="46" spans="1:6" ht="15.75">
      <c r="A46" s="24"/>
      <c r="B46" s="25" t="s">
        <v>71</v>
      </c>
      <c r="C46" s="24">
        <v>229</v>
      </c>
      <c r="D46" s="27"/>
      <c r="E46" s="29"/>
      <c r="F46" s="29"/>
    </row>
    <row r="47" spans="1:6" ht="15.75">
      <c r="A47" s="28" t="s">
        <v>38</v>
      </c>
      <c r="B47" s="25" t="s">
        <v>77</v>
      </c>
      <c r="C47" s="24">
        <v>230</v>
      </c>
      <c r="D47" s="26" t="s">
        <v>78</v>
      </c>
      <c r="E47" s="27">
        <v>54068434943</v>
      </c>
      <c r="F47" s="27">
        <v>36567555821</v>
      </c>
    </row>
    <row r="48" spans="1:6" ht="15.75">
      <c r="A48" s="21" t="s">
        <v>32</v>
      </c>
      <c r="B48" s="22" t="s">
        <v>79</v>
      </c>
      <c r="C48" s="21">
        <v>240</v>
      </c>
      <c r="D48" s="26" t="s">
        <v>80</v>
      </c>
      <c r="E48" s="23"/>
      <c r="F48" s="23"/>
    </row>
    <row r="49" spans="1:6" ht="15.75">
      <c r="A49" s="24"/>
      <c r="B49" s="25" t="s">
        <v>70</v>
      </c>
      <c r="C49" s="24">
        <v>241</v>
      </c>
      <c r="D49" s="27"/>
      <c r="E49" s="29"/>
      <c r="F49" s="29"/>
    </row>
    <row r="50" spans="1:6" ht="15.75">
      <c r="A50" s="24"/>
      <c r="B50" s="25" t="s">
        <v>71</v>
      </c>
      <c r="C50" s="24">
        <v>242</v>
      </c>
      <c r="D50" s="27"/>
      <c r="E50" s="29"/>
      <c r="F50" s="29"/>
    </row>
    <row r="51" spans="1:6" ht="15.75">
      <c r="A51" s="21" t="s">
        <v>45</v>
      </c>
      <c r="B51" s="22" t="s">
        <v>81</v>
      </c>
      <c r="C51" s="21">
        <v>250</v>
      </c>
      <c r="D51" s="23"/>
      <c r="E51" s="23">
        <f>E53+E54</f>
        <v>19348000000</v>
      </c>
      <c r="F51" s="23">
        <v>959300000</v>
      </c>
    </row>
    <row r="52" spans="1:6" ht="15.75">
      <c r="A52" s="28" t="s">
        <v>22</v>
      </c>
      <c r="B52" s="25" t="s">
        <v>82</v>
      </c>
      <c r="C52" s="24">
        <v>251</v>
      </c>
      <c r="D52" s="27"/>
      <c r="E52" s="29"/>
      <c r="F52" s="29"/>
    </row>
    <row r="53" spans="1:6" ht="15.75">
      <c r="A53" s="28" t="s">
        <v>25</v>
      </c>
      <c r="B53" s="25" t="s">
        <v>83</v>
      </c>
      <c r="C53" s="24">
        <v>252</v>
      </c>
      <c r="D53" s="27"/>
      <c r="E53" s="29">
        <v>9000000000</v>
      </c>
      <c r="F53" s="29"/>
    </row>
    <row r="54" spans="1:6" ht="15.75">
      <c r="A54" s="28" t="s">
        <v>36</v>
      </c>
      <c r="B54" s="25" t="s">
        <v>84</v>
      </c>
      <c r="C54" s="24">
        <v>258</v>
      </c>
      <c r="D54" s="26" t="s">
        <v>85</v>
      </c>
      <c r="E54" s="27">
        <v>10348000000</v>
      </c>
      <c r="F54" s="27">
        <v>959300000</v>
      </c>
    </row>
    <row r="55" spans="1:6" ht="15.75">
      <c r="A55" s="28" t="s">
        <v>38</v>
      </c>
      <c r="B55" s="25" t="s">
        <v>86</v>
      </c>
      <c r="C55" s="24">
        <v>259</v>
      </c>
      <c r="D55" s="27"/>
      <c r="E55" s="29"/>
      <c r="F55" s="29"/>
    </row>
    <row r="56" spans="1:6" ht="15.75">
      <c r="A56" s="21" t="s">
        <v>50</v>
      </c>
      <c r="B56" s="22" t="s">
        <v>87</v>
      </c>
      <c r="C56" s="21">
        <v>260</v>
      </c>
      <c r="D56" s="23"/>
      <c r="E56" s="23">
        <f>E57</f>
        <v>824777660</v>
      </c>
      <c r="F56" s="23">
        <v>2392097974</v>
      </c>
    </row>
    <row r="57" spans="1:6" ht="15.75">
      <c r="A57" s="28" t="s">
        <v>22</v>
      </c>
      <c r="B57" s="25" t="s">
        <v>88</v>
      </c>
      <c r="C57" s="24">
        <v>261</v>
      </c>
      <c r="D57" s="26" t="s">
        <v>89</v>
      </c>
      <c r="E57" s="27">
        <v>824777660</v>
      </c>
      <c r="F57" s="27">
        <v>2392097974</v>
      </c>
    </row>
    <row r="58" spans="1:6" ht="15.75">
      <c r="A58" s="28" t="s">
        <v>25</v>
      </c>
      <c r="B58" s="25" t="s">
        <v>90</v>
      </c>
      <c r="C58" s="24">
        <v>262</v>
      </c>
      <c r="D58" s="26" t="s">
        <v>91</v>
      </c>
      <c r="E58" s="27"/>
      <c r="F58" s="27"/>
    </row>
    <row r="59" spans="1:6" ht="15.75">
      <c r="A59" s="31" t="s">
        <v>36</v>
      </c>
      <c r="B59" s="32" t="s">
        <v>92</v>
      </c>
      <c r="C59" s="33">
        <v>268</v>
      </c>
      <c r="D59" s="34"/>
      <c r="E59" s="34"/>
      <c r="F59" s="34"/>
    </row>
    <row r="60" spans="1:6" ht="15.75">
      <c r="A60" s="15"/>
      <c r="B60" s="15" t="s">
        <v>93</v>
      </c>
      <c r="C60" s="15">
        <v>270</v>
      </c>
      <c r="D60" s="35"/>
      <c r="E60" s="35">
        <f>E8+E30</f>
        <v>590717507931</v>
      </c>
      <c r="F60" s="35">
        <v>380124255361</v>
      </c>
    </row>
    <row r="61" spans="1:6" ht="15.75">
      <c r="A61" s="15"/>
      <c r="B61" s="15" t="s">
        <v>94</v>
      </c>
      <c r="C61" s="36"/>
      <c r="D61" s="35"/>
      <c r="E61" s="35"/>
      <c r="F61" s="35"/>
    </row>
    <row r="62" spans="1:6" ht="15.75">
      <c r="A62" s="18" t="s">
        <v>18</v>
      </c>
      <c r="B62" s="19" t="s">
        <v>95</v>
      </c>
      <c r="C62" s="18">
        <v>300</v>
      </c>
      <c r="D62" s="20"/>
      <c r="E62" s="20">
        <f>E63+E74</f>
        <v>128728804261</v>
      </c>
      <c r="F62" s="20">
        <v>159293988023</v>
      </c>
    </row>
    <row r="63" spans="1:6" ht="15.75">
      <c r="A63" s="21" t="s">
        <v>20</v>
      </c>
      <c r="B63" s="22" t="s">
        <v>96</v>
      </c>
      <c r="C63" s="21">
        <v>310</v>
      </c>
      <c r="D63" s="23"/>
      <c r="E63" s="23">
        <f>SUM(E64:E72)</f>
        <v>125867199011</v>
      </c>
      <c r="F63" s="23">
        <v>152913319511</v>
      </c>
    </row>
    <row r="64" spans="1:6" ht="15.75">
      <c r="A64" s="28" t="s">
        <v>22</v>
      </c>
      <c r="B64" s="25" t="s">
        <v>97</v>
      </c>
      <c r="C64" s="24">
        <v>311</v>
      </c>
      <c r="D64" s="26" t="s">
        <v>98</v>
      </c>
      <c r="E64" s="27">
        <v>40000000</v>
      </c>
      <c r="F64" s="27">
        <v>45576968778</v>
      </c>
    </row>
    <row r="65" spans="1:6" ht="15.75">
      <c r="A65" s="28" t="s">
        <v>25</v>
      </c>
      <c r="B65" s="25" t="s">
        <v>99</v>
      </c>
      <c r="C65" s="24">
        <v>312</v>
      </c>
      <c r="D65" s="27"/>
      <c r="E65" s="27">
        <v>87121440610</v>
      </c>
      <c r="F65" s="27">
        <v>78435245698</v>
      </c>
    </row>
    <row r="66" spans="1:6" ht="15.75">
      <c r="A66" s="28" t="s">
        <v>36</v>
      </c>
      <c r="B66" s="25" t="s">
        <v>100</v>
      </c>
      <c r="C66" s="24">
        <v>313</v>
      </c>
      <c r="D66" s="27"/>
      <c r="E66" s="27">
        <v>26875418128</v>
      </c>
      <c r="F66" s="27">
        <v>11218102820</v>
      </c>
    </row>
    <row r="67" spans="1:6" ht="15.75">
      <c r="A67" s="28" t="s">
        <v>38</v>
      </c>
      <c r="B67" s="25" t="s">
        <v>101</v>
      </c>
      <c r="C67" s="24">
        <v>314</v>
      </c>
      <c r="D67" s="26" t="s">
        <v>102</v>
      </c>
      <c r="E67" s="27">
        <v>-10358704203</v>
      </c>
      <c r="F67" s="27">
        <v>-383056629</v>
      </c>
    </row>
    <row r="68" spans="1:6" ht="15.75">
      <c r="A68" s="28" t="s">
        <v>40</v>
      </c>
      <c r="B68" s="25" t="s">
        <v>103</v>
      </c>
      <c r="C68" s="24">
        <v>315</v>
      </c>
      <c r="D68" s="27"/>
      <c r="E68" s="27">
        <v>13283339199</v>
      </c>
      <c r="F68" s="27">
        <v>12395979238</v>
      </c>
    </row>
    <row r="69" spans="1:6" ht="15.75">
      <c r="A69" s="28" t="s">
        <v>43</v>
      </c>
      <c r="B69" s="25" t="s">
        <v>104</v>
      </c>
      <c r="C69" s="24">
        <v>316</v>
      </c>
      <c r="D69" s="26" t="s">
        <v>105</v>
      </c>
      <c r="E69" s="29">
        <v>2000000000</v>
      </c>
      <c r="F69" s="27">
        <v>2000000000</v>
      </c>
    </row>
    <row r="70" spans="1:6" ht="15.75">
      <c r="A70" s="28" t="s">
        <v>106</v>
      </c>
      <c r="B70" s="25" t="s">
        <v>107</v>
      </c>
      <c r="C70" s="24">
        <v>317</v>
      </c>
      <c r="D70" s="27"/>
      <c r="E70" s="29"/>
      <c r="F70" s="29"/>
    </row>
    <row r="71" spans="1:6" ht="15.75">
      <c r="A71" s="28" t="s">
        <v>108</v>
      </c>
      <c r="B71" s="25" t="s">
        <v>109</v>
      </c>
      <c r="C71" s="24">
        <v>318</v>
      </c>
      <c r="D71" s="27"/>
      <c r="E71" s="27"/>
      <c r="F71" s="27"/>
    </row>
    <row r="72" spans="1:6" ht="15.75">
      <c r="A72" s="28" t="s">
        <v>110</v>
      </c>
      <c r="B72" s="25" t="s">
        <v>111</v>
      </c>
      <c r="C72" s="24">
        <v>319</v>
      </c>
      <c r="D72" s="26" t="s">
        <v>112</v>
      </c>
      <c r="E72" s="27">
        <v>6905705277</v>
      </c>
      <c r="F72" s="27">
        <v>3670079606</v>
      </c>
    </row>
    <row r="73" spans="1:6" ht="15.75">
      <c r="A73" s="28" t="s">
        <v>113</v>
      </c>
      <c r="B73" s="25" t="s">
        <v>114</v>
      </c>
      <c r="C73" s="24">
        <v>320</v>
      </c>
      <c r="D73" s="27"/>
      <c r="E73" s="29"/>
      <c r="F73" s="29"/>
    </row>
    <row r="74" spans="1:6" ht="15.75">
      <c r="A74" s="21" t="s">
        <v>27</v>
      </c>
      <c r="B74" s="22" t="s">
        <v>115</v>
      </c>
      <c r="C74" s="21">
        <v>330</v>
      </c>
      <c r="D74" s="23"/>
      <c r="E74" s="23">
        <f>SUM(E75:E81)</f>
        <v>2861605250</v>
      </c>
      <c r="F74" s="23">
        <v>6380668512</v>
      </c>
    </row>
    <row r="75" spans="1:6" ht="15.75">
      <c r="A75" s="28" t="s">
        <v>22</v>
      </c>
      <c r="B75" s="25" t="s">
        <v>116</v>
      </c>
      <c r="C75" s="24">
        <v>331</v>
      </c>
      <c r="D75" s="27"/>
      <c r="E75" s="27"/>
      <c r="F75" s="27"/>
    </row>
    <row r="76" spans="1:6" ht="15.75">
      <c r="A76" s="28" t="s">
        <v>25</v>
      </c>
      <c r="B76" s="25" t="s">
        <v>117</v>
      </c>
      <c r="C76" s="24">
        <v>332</v>
      </c>
      <c r="D76" s="26" t="s">
        <v>118</v>
      </c>
      <c r="E76" s="27"/>
      <c r="F76" s="27"/>
    </row>
    <row r="77" spans="1:6" ht="15.75">
      <c r="A77" s="28" t="s">
        <v>36</v>
      </c>
      <c r="B77" s="25" t="s">
        <v>119</v>
      </c>
      <c r="C77" s="24">
        <v>333</v>
      </c>
      <c r="D77" s="27"/>
      <c r="E77" s="27"/>
      <c r="F77" s="27"/>
    </row>
    <row r="78" spans="1:6" ht="15.75">
      <c r="A78" s="28" t="s">
        <v>38</v>
      </c>
      <c r="B78" s="25" t="s">
        <v>120</v>
      </c>
      <c r="C78" s="24">
        <v>334</v>
      </c>
      <c r="D78" s="26" t="s">
        <v>121</v>
      </c>
      <c r="E78" s="27">
        <v>2795583995</v>
      </c>
      <c r="F78" s="27">
        <v>6304552257</v>
      </c>
    </row>
    <row r="79" spans="1:6" ht="15.75">
      <c r="A79" s="28" t="s">
        <v>40</v>
      </c>
      <c r="B79" s="25" t="s">
        <v>122</v>
      </c>
      <c r="C79" s="24">
        <v>335</v>
      </c>
      <c r="D79" s="26" t="s">
        <v>91</v>
      </c>
      <c r="E79" s="29"/>
      <c r="F79" s="29"/>
    </row>
    <row r="80" spans="1:6" ht="15.75">
      <c r="A80" s="28" t="s">
        <v>43</v>
      </c>
      <c r="B80" s="25" t="s">
        <v>123</v>
      </c>
      <c r="C80" s="24">
        <v>336</v>
      </c>
      <c r="D80" s="27"/>
      <c r="E80" s="27">
        <v>66021255</v>
      </c>
      <c r="F80" s="27">
        <v>76116255</v>
      </c>
    </row>
    <row r="81" spans="1:6" ht="15.75">
      <c r="A81" s="28" t="s">
        <v>106</v>
      </c>
      <c r="B81" s="25" t="s">
        <v>124</v>
      </c>
      <c r="C81" s="24">
        <v>337</v>
      </c>
      <c r="D81" s="27"/>
      <c r="E81" s="29"/>
      <c r="F81" s="29"/>
    </row>
    <row r="82" spans="1:6" ht="15.75">
      <c r="A82" s="21" t="s">
        <v>57</v>
      </c>
      <c r="B82" s="30" t="s">
        <v>125</v>
      </c>
      <c r="C82" s="21">
        <v>400</v>
      </c>
      <c r="D82" s="23"/>
      <c r="E82" s="23">
        <f>E83+E95</f>
        <v>461988703670</v>
      </c>
      <c r="F82" s="23">
        <v>220830267338</v>
      </c>
    </row>
    <row r="83" spans="1:6" ht="15.75">
      <c r="A83" s="21" t="s">
        <v>20</v>
      </c>
      <c r="B83" s="22" t="s">
        <v>126</v>
      </c>
      <c r="C83" s="21">
        <v>410</v>
      </c>
      <c r="D83" s="26" t="s">
        <v>127</v>
      </c>
      <c r="E83" s="23">
        <f>SUM(E84:E94)</f>
        <v>461298130940</v>
      </c>
      <c r="F83" s="23">
        <v>220342312274</v>
      </c>
    </row>
    <row r="84" spans="1:6" ht="15.75">
      <c r="A84" s="28" t="s">
        <v>22</v>
      </c>
      <c r="B84" s="25" t="s">
        <v>128</v>
      </c>
      <c r="C84" s="24">
        <v>411</v>
      </c>
      <c r="D84" s="27"/>
      <c r="E84" s="27">
        <v>137699990000</v>
      </c>
      <c r="F84" s="27">
        <v>107000000000</v>
      </c>
    </row>
    <row r="85" spans="1:6" ht="15.75">
      <c r="A85" s="28" t="s">
        <v>25</v>
      </c>
      <c r="B85" s="25" t="s">
        <v>129</v>
      </c>
      <c r="C85" s="24">
        <v>412</v>
      </c>
      <c r="D85" s="27"/>
      <c r="E85" s="27">
        <v>229275000000</v>
      </c>
      <c r="F85" s="27">
        <v>56000000000</v>
      </c>
    </row>
    <row r="86" spans="1:6" ht="15.75">
      <c r="A86" s="28" t="s">
        <v>36</v>
      </c>
      <c r="B86" s="25" t="s">
        <v>130</v>
      </c>
      <c r="C86" s="24">
        <v>413</v>
      </c>
      <c r="D86" s="27"/>
      <c r="E86" s="29"/>
      <c r="F86" s="29"/>
    </row>
    <row r="87" spans="1:6" ht="15.75">
      <c r="A87" s="28" t="s">
        <v>38</v>
      </c>
      <c r="B87" s="25" t="s">
        <v>131</v>
      </c>
      <c r="C87" s="24">
        <v>414</v>
      </c>
      <c r="D87" s="27"/>
      <c r="E87" s="29"/>
      <c r="F87" s="29"/>
    </row>
    <row r="88" spans="1:6" ht="15.75">
      <c r="A88" s="28" t="s">
        <v>40</v>
      </c>
      <c r="B88" s="25" t="s">
        <v>132</v>
      </c>
      <c r="C88" s="24">
        <v>415</v>
      </c>
      <c r="D88" s="27"/>
      <c r="E88" s="29"/>
      <c r="F88" s="29"/>
    </row>
    <row r="89" spans="1:6" ht="15.75">
      <c r="A89" s="28" t="s">
        <v>43</v>
      </c>
      <c r="B89" s="25" t="s">
        <v>133</v>
      </c>
      <c r="C89" s="24">
        <v>416</v>
      </c>
      <c r="D89" s="27"/>
      <c r="E89" s="29"/>
      <c r="F89" s="29"/>
    </row>
    <row r="90" spans="1:6" ht="15.75">
      <c r="A90" s="28" t="s">
        <v>106</v>
      </c>
      <c r="B90" s="25" t="s">
        <v>134</v>
      </c>
      <c r="C90" s="24">
        <v>417</v>
      </c>
      <c r="D90" s="27"/>
      <c r="E90" s="27">
        <v>22746518806</v>
      </c>
      <c r="F90" s="27">
        <v>13440949234</v>
      </c>
    </row>
    <row r="91" spans="1:6" ht="15.75">
      <c r="A91" s="28" t="s">
        <v>108</v>
      </c>
      <c r="B91" s="25" t="s">
        <v>155</v>
      </c>
      <c r="C91" s="24">
        <v>418</v>
      </c>
      <c r="D91" s="27"/>
      <c r="E91" s="27">
        <v>5102505632</v>
      </c>
      <c r="F91" s="27">
        <v>2776113239</v>
      </c>
    </row>
    <row r="92" spans="1:6" ht="15.75">
      <c r="A92" s="28" t="s">
        <v>110</v>
      </c>
      <c r="B92" s="25" t="s">
        <v>135</v>
      </c>
      <c r="C92" s="24">
        <v>419</v>
      </c>
      <c r="D92" s="27"/>
      <c r="E92" s="29"/>
      <c r="F92" s="29"/>
    </row>
    <row r="93" spans="1:6" ht="15.75">
      <c r="A93" s="28" t="s">
        <v>113</v>
      </c>
      <c r="B93" s="25" t="s">
        <v>136</v>
      </c>
      <c r="C93" s="24">
        <v>420</v>
      </c>
      <c r="D93" s="27"/>
      <c r="E93" s="27">
        <v>66474116502</v>
      </c>
      <c r="F93" s="27">
        <v>41125249801</v>
      </c>
    </row>
    <row r="94" spans="1:6" ht="15.75">
      <c r="A94" s="28" t="s">
        <v>137</v>
      </c>
      <c r="B94" s="25" t="s">
        <v>138</v>
      </c>
      <c r="C94" s="24">
        <v>421</v>
      </c>
      <c r="D94" s="27"/>
      <c r="E94" s="29"/>
      <c r="F94" s="29"/>
    </row>
    <row r="95" spans="1:6" ht="15.75">
      <c r="A95" s="21" t="s">
        <v>27</v>
      </c>
      <c r="B95" s="22" t="s">
        <v>139</v>
      </c>
      <c r="C95" s="21">
        <v>430</v>
      </c>
      <c r="D95" s="23"/>
      <c r="E95" s="23">
        <f>E96</f>
        <v>690572730</v>
      </c>
      <c r="F95" s="23">
        <v>487955064</v>
      </c>
    </row>
    <row r="96" spans="1:6" ht="15.75">
      <c r="A96" s="28" t="s">
        <v>22</v>
      </c>
      <c r="B96" s="25" t="s">
        <v>140</v>
      </c>
      <c r="C96" s="24">
        <v>431</v>
      </c>
      <c r="D96" s="27"/>
      <c r="E96" s="27">
        <v>690572730</v>
      </c>
      <c r="F96" s="27">
        <v>487955064</v>
      </c>
    </row>
    <row r="97" spans="1:6" ht="15.75">
      <c r="A97" s="28" t="s">
        <v>25</v>
      </c>
      <c r="B97" s="25" t="s">
        <v>141</v>
      </c>
      <c r="C97" s="24">
        <v>432</v>
      </c>
      <c r="D97" s="26" t="s">
        <v>142</v>
      </c>
      <c r="E97" s="29"/>
      <c r="F97" s="29"/>
    </row>
    <row r="98" spans="1:6" ht="15.75">
      <c r="A98" s="31" t="s">
        <v>36</v>
      </c>
      <c r="B98" s="32" t="s">
        <v>143</v>
      </c>
      <c r="C98" s="33">
        <v>433</v>
      </c>
      <c r="D98" s="34"/>
      <c r="E98" s="34"/>
      <c r="F98" s="34"/>
    </row>
    <row r="99" spans="1:6" ht="15.75">
      <c r="A99" s="14"/>
      <c r="B99" s="14" t="s">
        <v>144</v>
      </c>
      <c r="C99" s="15">
        <v>440</v>
      </c>
      <c r="D99" s="35"/>
      <c r="E99" s="35">
        <f>E82+E62</f>
        <v>590717507931</v>
      </c>
      <c r="F99" s="35">
        <v>380124255361</v>
      </c>
    </row>
    <row r="100" spans="1:6" ht="15.75">
      <c r="A100" s="10"/>
      <c r="B100" s="2"/>
      <c r="C100" s="2"/>
      <c r="D100" s="2"/>
      <c r="E100" s="2"/>
      <c r="F100" s="37"/>
    </row>
    <row r="101" spans="1:6" ht="15.75">
      <c r="A101" s="38" t="s">
        <v>145</v>
      </c>
      <c r="B101" s="6"/>
      <c r="C101" s="39"/>
      <c r="D101" s="39"/>
      <c r="E101" s="39"/>
      <c r="F101" s="39"/>
    </row>
    <row r="102" spans="1:6" ht="15.75">
      <c r="A102" s="53" t="s">
        <v>12</v>
      </c>
      <c r="B102" s="53" t="s">
        <v>146</v>
      </c>
      <c r="C102" s="14" t="s">
        <v>14</v>
      </c>
      <c r="D102" s="15" t="s">
        <v>15</v>
      </c>
      <c r="E102" s="15" t="s">
        <v>16</v>
      </c>
      <c r="F102" s="16" t="s">
        <v>17</v>
      </c>
    </row>
    <row r="103" spans="1:6" ht="15.75">
      <c r="A103" s="40" t="s">
        <v>22</v>
      </c>
      <c r="B103" s="41" t="s">
        <v>147</v>
      </c>
      <c r="C103" s="42"/>
      <c r="D103" s="43">
        <v>24</v>
      </c>
      <c r="E103" s="44">
        <v>0</v>
      </c>
      <c r="F103" s="44">
        <v>0</v>
      </c>
    </row>
    <row r="104" spans="1:6" ht="15.75">
      <c r="A104" s="45" t="s">
        <v>25</v>
      </c>
      <c r="B104" s="46" t="s">
        <v>148</v>
      </c>
      <c r="C104" s="47"/>
      <c r="D104" s="48"/>
      <c r="E104" s="48">
        <v>0</v>
      </c>
      <c r="F104" s="48">
        <v>0</v>
      </c>
    </row>
    <row r="105" spans="1:6" ht="15.75">
      <c r="A105" s="45" t="s">
        <v>36</v>
      </c>
      <c r="B105" s="46" t="s">
        <v>149</v>
      </c>
      <c r="C105" s="47"/>
      <c r="D105" s="48"/>
      <c r="E105" s="48">
        <v>0</v>
      </c>
      <c r="F105" s="48">
        <v>0</v>
      </c>
    </row>
    <row r="106" spans="1:6" ht="15.75">
      <c r="A106" s="45" t="s">
        <v>38</v>
      </c>
      <c r="B106" s="46" t="s">
        <v>150</v>
      </c>
      <c r="C106" s="47"/>
      <c r="D106" s="48"/>
      <c r="E106" s="48">
        <v>630700051</v>
      </c>
      <c r="F106" s="48">
        <v>627654051</v>
      </c>
    </row>
    <row r="107" spans="1:6" ht="15.75">
      <c r="A107" s="45" t="s">
        <v>40</v>
      </c>
      <c r="B107" s="46" t="s">
        <v>151</v>
      </c>
      <c r="C107" s="47"/>
      <c r="D107" s="48"/>
      <c r="E107" s="48">
        <v>0</v>
      </c>
      <c r="F107" s="48">
        <v>0</v>
      </c>
    </row>
    <row r="108" spans="1:6" ht="15.75">
      <c r="A108" s="49" t="s">
        <v>43</v>
      </c>
      <c r="B108" s="50" t="s">
        <v>152</v>
      </c>
      <c r="C108" s="51"/>
      <c r="D108" s="52"/>
      <c r="E108" s="52">
        <v>0</v>
      </c>
      <c r="F108" s="52">
        <v>0</v>
      </c>
    </row>
  </sheetData>
  <mergeCells count="2"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47.00390625" style="73" customWidth="1"/>
    <col min="2" max="2" width="6.00390625" style="73" bestFit="1" customWidth="1"/>
    <col min="3" max="4" width="18.125" style="73" bestFit="1" customWidth="1"/>
    <col min="5" max="5" width="19.75390625" style="73" customWidth="1"/>
    <col min="6" max="6" width="19.375" style="56" customWidth="1"/>
    <col min="7" max="16384" width="9.125" style="56" customWidth="1"/>
  </cols>
  <sheetData>
    <row r="1" spans="1:6" ht="17.25">
      <c r="A1" s="74" t="s">
        <v>9</v>
      </c>
      <c r="B1" s="37"/>
      <c r="C1" s="37"/>
      <c r="D1" s="37"/>
      <c r="E1" s="37"/>
      <c r="F1" s="55"/>
    </row>
    <row r="3" spans="1:6" ht="20.25">
      <c r="A3" s="75" t="s">
        <v>154</v>
      </c>
      <c r="B3" s="75"/>
      <c r="C3" s="75"/>
      <c r="D3" s="75"/>
      <c r="E3" s="75"/>
      <c r="F3" s="75"/>
    </row>
    <row r="4" spans="1:6" ht="17.25">
      <c r="A4" s="1" t="s">
        <v>157</v>
      </c>
      <c r="B4" s="1"/>
      <c r="C4" s="1"/>
      <c r="D4" s="1"/>
      <c r="E4" s="1"/>
      <c r="F4" s="1"/>
    </row>
    <row r="5" spans="1:6" ht="17.25">
      <c r="A5" s="57" t="s">
        <v>0</v>
      </c>
      <c r="B5" s="57"/>
      <c r="C5" s="57"/>
      <c r="D5" s="57"/>
      <c r="E5" s="58"/>
      <c r="F5" s="76" t="s">
        <v>11</v>
      </c>
    </row>
    <row r="6" spans="1:6" ht="17.25">
      <c r="A6" s="78" t="s">
        <v>160</v>
      </c>
      <c r="B6" s="78" t="s">
        <v>14</v>
      </c>
      <c r="C6" s="79" t="s">
        <v>158</v>
      </c>
      <c r="D6" s="79"/>
      <c r="E6" s="79" t="s">
        <v>159</v>
      </c>
      <c r="F6" s="79"/>
    </row>
    <row r="7" spans="1:6" s="59" customFormat="1" ht="17.25">
      <c r="A7" s="102"/>
      <c r="B7" s="102"/>
      <c r="C7" s="80">
        <v>2007</v>
      </c>
      <c r="D7" s="80">
        <v>2006</v>
      </c>
      <c r="E7" s="80">
        <v>2007</v>
      </c>
      <c r="F7" s="80">
        <v>2006</v>
      </c>
    </row>
    <row r="8" spans="1:6" ht="17.25">
      <c r="A8" s="81" t="s">
        <v>161</v>
      </c>
      <c r="B8" s="82" t="s">
        <v>4</v>
      </c>
      <c r="C8" s="83">
        <v>243997798459</v>
      </c>
      <c r="D8" s="83">
        <v>188958860976</v>
      </c>
      <c r="E8" s="84">
        <f>569194908223+C8</f>
        <v>813192706682</v>
      </c>
      <c r="F8" s="85">
        <f>472995439722+D8</f>
        <v>661954300698</v>
      </c>
    </row>
    <row r="9" spans="1:6" ht="17.25">
      <c r="A9" s="86" t="s">
        <v>162</v>
      </c>
      <c r="B9" s="87"/>
      <c r="C9" s="84">
        <v>4646685791</v>
      </c>
      <c r="D9" s="83">
        <v>1659218630</v>
      </c>
      <c r="E9" s="84">
        <f>4866568826+C9</f>
        <v>9513254617</v>
      </c>
      <c r="F9" s="85">
        <f>2979676478+D9</f>
        <v>4638895108</v>
      </c>
    </row>
    <row r="10" spans="1:6" ht="17.25">
      <c r="A10" s="86" t="s">
        <v>178</v>
      </c>
      <c r="B10" s="88" t="s">
        <v>5</v>
      </c>
      <c r="C10" s="84">
        <v>444528462</v>
      </c>
      <c r="D10" s="83">
        <v>724084920</v>
      </c>
      <c r="E10" s="84">
        <f>1621683470+C10</f>
        <v>2066211932</v>
      </c>
      <c r="F10" s="85">
        <f>1976304052+D10</f>
        <v>2700388972</v>
      </c>
    </row>
    <row r="11" spans="1:6" ht="17.25">
      <c r="A11" s="86" t="s">
        <v>163</v>
      </c>
      <c r="B11" s="87">
        <v>10</v>
      </c>
      <c r="C11" s="89">
        <v>243553269997</v>
      </c>
      <c r="D11" s="90">
        <f>D8-D10</f>
        <v>188234776056</v>
      </c>
      <c r="E11" s="89">
        <f>E8-E10</f>
        <v>811126494750</v>
      </c>
      <c r="F11" s="91">
        <f>F8-F10</f>
        <v>659253911726</v>
      </c>
    </row>
    <row r="12" spans="1:6" ht="17.25">
      <c r="A12" s="86" t="s">
        <v>164</v>
      </c>
      <c r="B12" s="87">
        <v>11</v>
      </c>
      <c r="C12" s="89">
        <v>194869278159</v>
      </c>
      <c r="D12" s="90">
        <v>154043554789</v>
      </c>
      <c r="E12" s="89">
        <f>443517884060+C12</f>
        <v>638387162219</v>
      </c>
      <c r="F12" s="91">
        <f>372073446062+D12</f>
        <v>526117000851</v>
      </c>
    </row>
    <row r="13" spans="1:6" ht="17.25">
      <c r="A13" s="86" t="s">
        <v>165</v>
      </c>
      <c r="B13" s="87">
        <v>20</v>
      </c>
      <c r="C13" s="84">
        <v>48683991838</v>
      </c>
      <c r="D13" s="83">
        <f>D11-D12</f>
        <v>34191221267</v>
      </c>
      <c r="E13" s="84">
        <f>E11-E12</f>
        <v>172739332531</v>
      </c>
      <c r="F13" s="85">
        <f>F11-F12</f>
        <v>133136910875</v>
      </c>
    </row>
    <row r="14" spans="1:6" ht="17.25">
      <c r="A14" s="86" t="s">
        <v>166</v>
      </c>
      <c r="B14" s="87">
        <v>21</v>
      </c>
      <c r="C14" s="84">
        <v>3617823769</v>
      </c>
      <c r="D14" s="83">
        <v>597387084</v>
      </c>
      <c r="E14" s="84">
        <f>6997836745+C14</f>
        <v>10615660514</v>
      </c>
      <c r="F14" s="85">
        <f>1770486691+D14</f>
        <v>2367873775</v>
      </c>
    </row>
    <row r="15" spans="1:6" ht="17.25">
      <c r="A15" s="86" t="s">
        <v>167</v>
      </c>
      <c r="B15" s="87">
        <v>22</v>
      </c>
      <c r="C15" s="84">
        <v>4786615924</v>
      </c>
      <c r="D15" s="83">
        <v>2194727304</v>
      </c>
      <c r="E15" s="84">
        <f>7105917892+C15</f>
        <v>11892533816</v>
      </c>
      <c r="F15" s="85">
        <f>4882050937+D15</f>
        <v>7076778241</v>
      </c>
    </row>
    <row r="16" spans="1:6" ht="17.25">
      <c r="A16" s="92" t="s">
        <v>168</v>
      </c>
      <c r="B16" s="87">
        <v>23</v>
      </c>
      <c r="C16" s="84">
        <v>210542041</v>
      </c>
      <c r="D16" s="83">
        <v>1027956041</v>
      </c>
      <c r="E16" s="84">
        <f>3165458374+C16</f>
        <v>3376000415</v>
      </c>
      <c r="F16" s="85">
        <f>2350979161+D16</f>
        <v>3378935202</v>
      </c>
    </row>
    <row r="17" spans="1:6" ht="17.25">
      <c r="A17" s="86" t="s">
        <v>169</v>
      </c>
      <c r="B17" s="87">
        <v>24</v>
      </c>
      <c r="C17" s="84">
        <v>17553426310</v>
      </c>
      <c r="D17" s="83">
        <v>12020060680</v>
      </c>
      <c r="E17" s="84">
        <f>37832464849+C17</f>
        <v>55385891159</v>
      </c>
      <c r="F17" s="85">
        <f>24740621683+D17</f>
        <v>36760682363</v>
      </c>
    </row>
    <row r="18" spans="1:6" ht="17.25">
      <c r="A18" s="86" t="s">
        <v>170</v>
      </c>
      <c r="B18" s="87">
        <v>25</v>
      </c>
      <c r="C18" s="84">
        <v>16758440950</v>
      </c>
      <c r="D18" s="83">
        <v>8556226841</v>
      </c>
      <c r="E18" s="84">
        <f>35538721253+C18</f>
        <v>52297162203</v>
      </c>
      <c r="F18" s="85">
        <f>30070086562+D18</f>
        <v>38626313403</v>
      </c>
    </row>
    <row r="19" spans="1:6" ht="17.25">
      <c r="A19" s="86" t="s">
        <v>171</v>
      </c>
      <c r="B19" s="87">
        <v>30</v>
      </c>
      <c r="C19" s="89">
        <v>13203332423</v>
      </c>
      <c r="D19" s="90">
        <f>D13+D14-D15-D17-D18</f>
        <v>12017593526</v>
      </c>
      <c r="E19" s="89">
        <f>E13+E14-E15-E17-E18</f>
        <v>63779405867</v>
      </c>
      <c r="F19" s="91">
        <f>F13+F14-F15-F17-F18</f>
        <v>53041010643</v>
      </c>
    </row>
    <row r="20" spans="1:6" ht="17.25">
      <c r="A20" s="86" t="s">
        <v>172</v>
      </c>
      <c r="B20" s="87">
        <v>31</v>
      </c>
      <c r="C20" s="84">
        <v>334356341</v>
      </c>
      <c r="D20" s="83">
        <v>440940798</v>
      </c>
      <c r="E20" s="84">
        <f>2151268826+C20</f>
        <v>2485625167</v>
      </c>
      <c r="F20" s="85">
        <f>2709649116+D20</f>
        <v>3150589914</v>
      </c>
    </row>
    <row r="21" spans="1:6" ht="17.25">
      <c r="A21" s="86" t="s">
        <v>173</v>
      </c>
      <c r="B21" s="87">
        <v>32</v>
      </c>
      <c r="C21" s="84">
        <v>279078737</v>
      </c>
      <c r="D21" s="83">
        <v>80894511</v>
      </c>
      <c r="E21" s="84">
        <f>1738888861+C21</f>
        <v>2017967598</v>
      </c>
      <c r="F21" s="85">
        <f>2073988341+D21</f>
        <v>2154882852</v>
      </c>
    </row>
    <row r="22" spans="1:6" ht="17.25">
      <c r="A22" s="86" t="s">
        <v>174</v>
      </c>
      <c r="B22" s="87">
        <v>40</v>
      </c>
      <c r="C22" s="84">
        <f>C20-C21</f>
        <v>55277604</v>
      </c>
      <c r="D22" s="83">
        <f>D20-D21</f>
        <v>360046287</v>
      </c>
      <c r="E22" s="84">
        <f>E20-E21</f>
        <v>467657569</v>
      </c>
      <c r="F22" s="85">
        <f>F20-F21</f>
        <v>995707062</v>
      </c>
    </row>
    <row r="23" spans="1:6" ht="17.25">
      <c r="A23" s="86" t="s">
        <v>175</v>
      </c>
      <c r="B23" s="87">
        <v>50</v>
      </c>
      <c r="C23" s="89">
        <f>C19+C22</f>
        <v>13258610027</v>
      </c>
      <c r="D23" s="90">
        <f>D19+D22</f>
        <v>12377639813</v>
      </c>
      <c r="E23" s="89">
        <f>E19+E22</f>
        <v>64247063436</v>
      </c>
      <c r="F23" s="91">
        <f>F19+F22</f>
        <v>54036717705</v>
      </c>
    </row>
    <row r="24" spans="1:6" ht="17.25">
      <c r="A24" s="93" t="s">
        <v>176</v>
      </c>
      <c r="B24" s="87">
        <v>51</v>
      </c>
      <c r="C24" s="84">
        <v>0</v>
      </c>
      <c r="D24" s="83">
        <v>0</v>
      </c>
      <c r="E24" s="84">
        <v>83689200</v>
      </c>
      <c r="F24" s="85">
        <v>5439246008</v>
      </c>
    </row>
    <row r="25" spans="1:6" ht="17.25">
      <c r="A25" s="93" t="s">
        <v>177</v>
      </c>
      <c r="B25" s="94">
        <v>52</v>
      </c>
      <c r="C25" s="95">
        <v>0</v>
      </c>
      <c r="D25" s="83">
        <v>0</v>
      </c>
      <c r="E25" s="84">
        <v>0</v>
      </c>
      <c r="F25" s="85"/>
    </row>
    <row r="26" spans="1:6" ht="17.25">
      <c r="A26" s="93" t="s">
        <v>179</v>
      </c>
      <c r="B26" s="94">
        <v>60</v>
      </c>
      <c r="C26" s="96">
        <v>13258610027</v>
      </c>
      <c r="D26" s="90">
        <f>D23-D24</f>
        <v>12377639813</v>
      </c>
      <c r="E26" s="89">
        <f>E23-E24</f>
        <v>64163374236</v>
      </c>
      <c r="F26" s="91">
        <f>F23-F24</f>
        <v>48597471697</v>
      </c>
    </row>
    <row r="27" spans="1:6" ht="17.25">
      <c r="A27" s="93" t="s">
        <v>180</v>
      </c>
      <c r="B27" s="94">
        <v>61</v>
      </c>
      <c r="C27" s="96">
        <v>0</v>
      </c>
      <c r="D27" s="96">
        <v>0</v>
      </c>
      <c r="E27" s="96">
        <v>5364411770</v>
      </c>
      <c r="F27" s="98">
        <v>0</v>
      </c>
    </row>
    <row r="28" spans="1:6" ht="17.25">
      <c r="A28" s="93" t="s">
        <v>181</v>
      </c>
      <c r="B28" s="94">
        <v>62</v>
      </c>
      <c r="C28" s="96"/>
      <c r="D28" s="97"/>
      <c r="E28" s="96">
        <f>E26+E27</f>
        <v>69527786006</v>
      </c>
      <c r="F28" s="98">
        <f>F26+F27</f>
        <v>48597471697</v>
      </c>
    </row>
    <row r="29" spans="1:6" s="61" customFormat="1" ht="17.25">
      <c r="A29" s="99" t="s">
        <v>182</v>
      </c>
      <c r="B29" s="100">
        <v>70</v>
      </c>
      <c r="C29" s="101"/>
      <c r="D29" s="101"/>
      <c r="E29" s="101">
        <v>800</v>
      </c>
      <c r="F29" s="99">
        <v>2080</v>
      </c>
    </row>
    <row r="30" spans="1:6" ht="17.25">
      <c r="A30" s="62"/>
      <c r="B30" s="63"/>
      <c r="C30" s="63"/>
      <c r="D30" s="64"/>
      <c r="E30" s="64"/>
      <c r="F30" s="62"/>
    </row>
    <row r="31" spans="1:6" ht="17.25">
      <c r="A31" s="55" t="s">
        <v>183</v>
      </c>
      <c r="B31" s="55"/>
      <c r="C31" s="55"/>
      <c r="D31" s="55"/>
      <c r="E31" s="55"/>
      <c r="F31" s="55"/>
    </row>
    <row r="32" spans="1:6" ht="17.25">
      <c r="A32" s="55" t="s">
        <v>184</v>
      </c>
      <c r="B32" s="55"/>
      <c r="C32" s="55"/>
      <c r="D32" s="55"/>
      <c r="E32" s="55"/>
      <c r="F32" s="55"/>
    </row>
    <row r="33" spans="1:7" ht="21.75" customHeight="1">
      <c r="A33" s="55"/>
      <c r="B33" s="65"/>
      <c r="C33" s="66"/>
      <c r="D33" s="67" t="s">
        <v>8</v>
      </c>
      <c r="E33" s="67"/>
      <c r="F33" s="67"/>
      <c r="G33" s="67"/>
    </row>
    <row r="34" spans="1:6" ht="17.25">
      <c r="A34" s="68" t="s">
        <v>1</v>
      </c>
      <c r="B34" s="69" t="s">
        <v>2</v>
      </c>
      <c r="C34" s="69"/>
      <c r="D34" s="10"/>
      <c r="E34" s="69" t="s">
        <v>3</v>
      </c>
      <c r="F34" s="69"/>
    </row>
    <row r="35" spans="1:6" ht="17.25">
      <c r="A35" s="37"/>
      <c r="B35" s="37"/>
      <c r="C35" s="37"/>
      <c r="D35" s="37"/>
      <c r="E35" s="70"/>
      <c r="F35" s="55"/>
    </row>
    <row r="36" spans="1:6" ht="17.25">
      <c r="A36" s="37"/>
      <c r="B36" s="37"/>
      <c r="C36" s="37"/>
      <c r="D36" s="37"/>
      <c r="E36" s="37"/>
      <c r="F36" s="55"/>
    </row>
    <row r="37" spans="1:6" ht="17.25">
      <c r="A37" s="37"/>
      <c r="B37" s="37"/>
      <c r="C37" s="37"/>
      <c r="D37" s="37"/>
      <c r="E37" s="37"/>
      <c r="F37" s="55"/>
    </row>
    <row r="38" spans="1:6" ht="17.25">
      <c r="A38" s="71"/>
      <c r="B38" s="37"/>
      <c r="C38" s="37"/>
      <c r="D38" s="37"/>
      <c r="E38" s="37"/>
      <c r="F38" s="55"/>
    </row>
    <row r="39" spans="1:6" ht="17.25">
      <c r="A39" s="72" t="s">
        <v>6</v>
      </c>
      <c r="B39" s="69" t="s">
        <v>7</v>
      </c>
      <c r="C39" s="69"/>
      <c r="D39" s="37"/>
      <c r="E39" s="37"/>
      <c r="F39" s="55"/>
    </row>
  </sheetData>
  <mergeCells count="10">
    <mergeCell ref="A3:F3"/>
    <mergeCell ref="A4:F4"/>
    <mergeCell ref="E6:F6"/>
    <mergeCell ref="C6:D6"/>
    <mergeCell ref="A6:A7"/>
    <mergeCell ref="B6:B7"/>
    <mergeCell ref="E34:F34"/>
    <mergeCell ref="B34:C34"/>
    <mergeCell ref="B39:C39"/>
    <mergeCell ref="D33:G33"/>
  </mergeCells>
  <printOptions/>
  <pageMargins left="0.71" right="0.17" top="0.41" bottom="0.17" header="0.22" footer="0.17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79.125" style="105" bestFit="1" customWidth="1"/>
    <col min="2" max="2" width="6.00390625" style="105" bestFit="1" customWidth="1"/>
    <col min="3" max="3" width="7.125" style="105" bestFit="1" customWidth="1"/>
    <col min="4" max="5" width="18.125" style="105" bestFit="1" customWidth="1"/>
    <col min="6" max="16384" width="9.125" style="105" customWidth="1"/>
  </cols>
  <sheetData>
    <row r="1" spans="1:5" ht="15.75">
      <c r="A1" s="104" t="s">
        <v>9</v>
      </c>
      <c r="C1" s="106"/>
      <c r="D1" s="106"/>
      <c r="E1" s="106"/>
    </row>
    <row r="3" spans="1:5" ht="20.25">
      <c r="A3" s="103" t="s">
        <v>190</v>
      </c>
      <c r="B3" s="103"/>
      <c r="C3" s="103"/>
      <c r="D3" s="103"/>
      <c r="E3" s="103"/>
    </row>
    <row r="4" spans="1:5" ht="15.75">
      <c r="A4" s="107" t="s">
        <v>191</v>
      </c>
      <c r="B4" s="107"/>
      <c r="C4" s="107"/>
      <c r="D4" s="107"/>
      <c r="E4" s="107"/>
    </row>
    <row r="5" spans="1:3" ht="15.75">
      <c r="A5" s="108"/>
      <c r="B5" s="108"/>
      <c r="C5" s="108"/>
    </row>
    <row r="6" spans="1:5" ht="15.75">
      <c r="A6" s="77" t="s">
        <v>160</v>
      </c>
      <c r="B6" s="115" t="s">
        <v>14</v>
      </c>
      <c r="C6" s="115" t="s">
        <v>15</v>
      </c>
      <c r="D6" s="115" t="s">
        <v>157</v>
      </c>
      <c r="E6" s="77" t="s">
        <v>156</v>
      </c>
    </row>
    <row r="7" spans="1:5" ht="15.75">
      <c r="A7" s="116" t="s">
        <v>192</v>
      </c>
      <c r="B7" s="117"/>
      <c r="C7" s="117"/>
      <c r="D7" s="117"/>
      <c r="E7" s="117"/>
    </row>
    <row r="8" spans="1:5" ht="15.75">
      <c r="A8" s="60" t="s">
        <v>193</v>
      </c>
      <c r="B8" s="118">
        <v>1</v>
      </c>
      <c r="C8" s="118"/>
      <c r="D8" s="119">
        <v>249387538738</v>
      </c>
      <c r="E8" s="119">
        <v>199631715006</v>
      </c>
    </row>
    <row r="9" spans="1:5" ht="15.75">
      <c r="A9" s="60" t="s">
        <v>194</v>
      </c>
      <c r="B9" s="118">
        <v>2</v>
      </c>
      <c r="C9" s="118"/>
      <c r="D9" s="120">
        <v>-224465188243</v>
      </c>
      <c r="E9" s="120">
        <v>-169213972212</v>
      </c>
    </row>
    <row r="10" spans="1:5" ht="15.75">
      <c r="A10" s="60" t="s">
        <v>195</v>
      </c>
      <c r="B10" s="118">
        <v>3</v>
      </c>
      <c r="C10" s="118"/>
      <c r="D10" s="120">
        <v>-15093352944</v>
      </c>
      <c r="E10" s="120">
        <v>-11391301342</v>
      </c>
    </row>
    <row r="11" spans="1:5" ht="15.75">
      <c r="A11" s="60" t="s">
        <v>196</v>
      </c>
      <c r="B11" s="118">
        <v>4</v>
      </c>
      <c r="C11" s="118"/>
      <c r="D11" s="120">
        <v>-210542041</v>
      </c>
      <c r="E11" s="120">
        <v>-174653921</v>
      </c>
    </row>
    <row r="12" spans="1:5" ht="15.75">
      <c r="A12" s="60" t="s">
        <v>197</v>
      </c>
      <c r="B12" s="118">
        <v>5</v>
      </c>
      <c r="C12" s="118"/>
      <c r="D12" s="120">
        <v>-2253124603</v>
      </c>
      <c r="E12" s="120">
        <v>-1677959284</v>
      </c>
    </row>
    <row r="13" spans="1:5" ht="15.75">
      <c r="A13" s="60" t="s">
        <v>198</v>
      </c>
      <c r="B13" s="118">
        <v>6</v>
      </c>
      <c r="C13" s="118"/>
      <c r="D13" s="119">
        <v>7792792389</v>
      </c>
      <c r="E13" s="119">
        <v>6242377934</v>
      </c>
    </row>
    <row r="14" spans="1:5" ht="15.75">
      <c r="A14" s="60" t="s">
        <v>199</v>
      </c>
      <c r="B14" s="118">
        <v>7</v>
      </c>
      <c r="C14" s="118"/>
      <c r="D14" s="120">
        <v>-18685669894</v>
      </c>
      <c r="E14" s="120">
        <v>-17039524092</v>
      </c>
    </row>
    <row r="15" spans="1:5" ht="15.75">
      <c r="A15" s="121" t="s">
        <v>200</v>
      </c>
      <c r="B15" s="118">
        <v>20</v>
      </c>
      <c r="C15" s="118"/>
      <c r="D15" s="120">
        <f>SUM(D8:D14)</f>
        <v>-3527546598</v>
      </c>
      <c r="E15" s="120">
        <f>E8+E9+E10+E11+E12+E13+E14</f>
        <v>6376682089</v>
      </c>
    </row>
    <row r="16" spans="1:5" ht="15.75">
      <c r="A16" s="121" t="s">
        <v>201</v>
      </c>
      <c r="B16" s="118"/>
      <c r="C16" s="118"/>
      <c r="D16" s="118"/>
      <c r="E16" s="118"/>
    </row>
    <row r="17" spans="1:5" ht="15.75">
      <c r="A17" s="60" t="s">
        <v>202</v>
      </c>
      <c r="B17" s="118">
        <v>21</v>
      </c>
      <c r="C17" s="118"/>
      <c r="D17" s="120">
        <v>-11392744884</v>
      </c>
      <c r="E17" s="120">
        <v>-11236045297</v>
      </c>
    </row>
    <row r="18" spans="1:5" ht="15.75">
      <c r="A18" s="60" t="s">
        <v>221</v>
      </c>
      <c r="B18" s="118">
        <v>22</v>
      </c>
      <c r="C18" s="118"/>
      <c r="D18" s="119">
        <v>75941342</v>
      </c>
      <c r="E18" s="119">
        <v>10194805</v>
      </c>
    </row>
    <row r="19" spans="1:5" ht="15.75">
      <c r="A19" s="60" t="s">
        <v>203</v>
      </c>
      <c r="B19" s="118">
        <v>23</v>
      </c>
      <c r="C19" s="118"/>
      <c r="D19" s="118"/>
      <c r="E19" s="118"/>
    </row>
    <row r="20" spans="1:5" ht="15.75">
      <c r="A20" s="60" t="s">
        <v>204</v>
      </c>
      <c r="B20" s="118">
        <v>24</v>
      </c>
      <c r="C20" s="118"/>
      <c r="D20" s="118"/>
      <c r="E20" s="118"/>
    </row>
    <row r="21" spans="1:5" ht="15.75">
      <c r="A21" s="60" t="s">
        <v>205</v>
      </c>
      <c r="B21" s="118">
        <v>25</v>
      </c>
      <c r="C21" s="118"/>
      <c r="D21" s="120">
        <v>-7868700000</v>
      </c>
      <c r="E21" s="120">
        <v>-300000000</v>
      </c>
    </row>
    <row r="22" spans="1:5" ht="15.75">
      <c r="A22" s="60" t="s">
        <v>206</v>
      </c>
      <c r="B22" s="118">
        <v>26</v>
      </c>
      <c r="C22" s="118"/>
      <c r="D22" s="118"/>
      <c r="E22" s="118"/>
    </row>
    <row r="23" spans="1:5" ht="15.75">
      <c r="A23" s="60" t="s">
        <v>207</v>
      </c>
      <c r="B23" s="118">
        <v>27</v>
      </c>
      <c r="C23" s="118"/>
      <c r="D23" s="119">
        <v>15000000</v>
      </c>
      <c r="E23" s="119">
        <v>30400000</v>
      </c>
    </row>
    <row r="24" spans="1:5" ht="15.75">
      <c r="A24" s="121" t="s">
        <v>208</v>
      </c>
      <c r="B24" s="118">
        <v>30</v>
      </c>
      <c r="C24" s="118"/>
      <c r="D24" s="120">
        <f>SUM(D17:D23)</f>
        <v>-19170503542</v>
      </c>
      <c r="E24" s="120">
        <f>E17+E18+E19+E20+E21+E22+E23</f>
        <v>-11495450492</v>
      </c>
    </row>
    <row r="25" spans="1:5" ht="15.75">
      <c r="A25" s="121" t="s">
        <v>209</v>
      </c>
      <c r="B25" s="118"/>
      <c r="C25" s="118"/>
      <c r="D25" s="118"/>
      <c r="E25" s="118"/>
    </row>
    <row r="26" spans="1:5" ht="15.75">
      <c r="A26" s="60" t="s">
        <v>210</v>
      </c>
      <c r="B26" s="118">
        <v>31</v>
      </c>
      <c r="C26" s="118"/>
      <c r="D26" s="119">
        <v>0</v>
      </c>
      <c r="E26" s="119">
        <v>17978975000</v>
      </c>
    </row>
    <row r="27" spans="1:5" ht="15.75">
      <c r="A27" s="60" t="s">
        <v>211</v>
      </c>
      <c r="B27" s="118">
        <v>32</v>
      </c>
      <c r="C27" s="118"/>
      <c r="D27" s="118"/>
      <c r="E27" s="118"/>
    </row>
    <row r="28" spans="1:5" ht="15.75">
      <c r="A28" s="60" t="s">
        <v>212</v>
      </c>
      <c r="B28" s="118">
        <v>33</v>
      </c>
      <c r="C28" s="118"/>
      <c r="D28" s="119">
        <v>3889156679</v>
      </c>
      <c r="E28" s="119">
        <v>19787593130</v>
      </c>
    </row>
    <row r="29" spans="1:5" ht="15.75">
      <c r="A29" s="60" t="s">
        <v>213</v>
      </c>
      <c r="B29" s="118">
        <v>34</v>
      </c>
      <c r="C29" s="118"/>
      <c r="D29" s="120">
        <v>-25067158379</v>
      </c>
      <c r="E29" s="120">
        <v>-1027717224</v>
      </c>
    </row>
    <row r="30" spans="1:5" ht="15.75">
      <c r="A30" s="60" t="s">
        <v>214</v>
      </c>
      <c r="B30" s="118">
        <v>35</v>
      </c>
      <c r="C30" s="118"/>
      <c r="D30" s="118"/>
      <c r="E30" s="118"/>
    </row>
    <row r="31" spans="1:5" ht="15.75">
      <c r="A31" s="60" t="s">
        <v>215</v>
      </c>
      <c r="B31" s="118">
        <v>36</v>
      </c>
      <c r="C31" s="118"/>
      <c r="D31" s="120">
        <v>-11015999200</v>
      </c>
      <c r="E31" s="118"/>
    </row>
    <row r="32" spans="1:5" ht="15.75">
      <c r="A32" s="121" t="s">
        <v>216</v>
      </c>
      <c r="B32" s="118">
        <v>40</v>
      </c>
      <c r="C32" s="118"/>
      <c r="D32" s="120">
        <f>SUM(D26:D31)</f>
        <v>-32194000900</v>
      </c>
      <c r="E32" s="119">
        <f>E26+E27+E28+E29+E30+E31</f>
        <v>36738850906</v>
      </c>
    </row>
    <row r="33" spans="1:5" ht="15.75">
      <c r="A33" s="121" t="s">
        <v>217</v>
      </c>
      <c r="B33" s="118">
        <v>50</v>
      </c>
      <c r="C33" s="118"/>
      <c r="D33" s="120">
        <f>D15+D24+D32</f>
        <v>-54892051040</v>
      </c>
      <c r="E33" s="119">
        <f>E15+E24+E32</f>
        <v>31620082503</v>
      </c>
    </row>
    <row r="34" spans="1:5" ht="15.75">
      <c r="A34" s="121" t="s">
        <v>218</v>
      </c>
      <c r="B34" s="118">
        <v>60</v>
      </c>
      <c r="C34" s="118"/>
      <c r="D34" s="119">
        <v>146892028101</v>
      </c>
      <c r="E34" s="119">
        <v>115271945598</v>
      </c>
    </row>
    <row r="35" spans="1:5" ht="15.75">
      <c r="A35" s="60" t="s">
        <v>219</v>
      </c>
      <c r="B35" s="118">
        <v>61</v>
      </c>
      <c r="C35" s="118"/>
      <c r="D35" s="118"/>
      <c r="E35" s="118"/>
    </row>
    <row r="36" spans="1:5" ht="15.75">
      <c r="A36" s="122" t="s">
        <v>220</v>
      </c>
      <c r="B36" s="123">
        <v>70</v>
      </c>
      <c r="C36" s="123" t="s">
        <v>185</v>
      </c>
      <c r="D36" s="124">
        <f>D33+D34</f>
        <v>91999977061</v>
      </c>
      <c r="E36" s="124">
        <f>E33+E34</f>
        <v>146892028101</v>
      </c>
    </row>
    <row r="37" spans="3:4" ht="12.75">
      <c r="C37" s="106"/>
      <c r="D37" s="106"/>
    </row>
    <row r="38" spans="3:5" ht="15">
      <c r="C38" s="109"/>
      <c r="D38" s="110" t="s">
        <v>188</v>
      </c>
      <c r="E38" s="110"/>
    </row>
    <row r="39" spans="1:5" ht="14.25">
      <c r="A39" s="111" t="s">
        <v>186</v>
      </c>
      <c r="B39" s="111"/>
      <c r="C39" s="112" t="s">
        <v>0</v>
      </c>
      <c r="D39" s="113" t="s">
        <v>189</v>
      </c>
      <c r="E39" s="113"/>
    </row>
    <row r="40" spans="3:4" ht="12.75">
      <c r="C40" s="106"/>
      <c r="D40" s="106"/>
    </row>
    <row r="41" spans="3:4" ht="12.75">
      <c r="C41" s="106"/>
      <c r="D41" s="106"/>
    </row>
    <row r="42" spans="3:4" ht="12.75">
      <c r="C42" s="106"/>
      <c r="D42" s="106"/>
    </row>
    <row r="43" spans="1:4" ht="15.75">
      <c r="A43" s="114" t="s">
        <v>187</v>
      </c>
      <c r="C43" s="106"/>
      <c r="D43" s="106"/>
    </row>
    <row r="44" spans="3:4" ht="12.75">
      <c r="C44" s="106"/>
      <c r="D44" s="106"/>
    </row>
  </sheetData>
  <mergeCells count="4">
    <mergeCell ref="D39:E39"/>
    <mergeCell ref="D38:E38"/>
    <mergeCell ref="A3:E3"/>
    <mergeCell ref="A4: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domesco</dc:creator>
  <cp:keywords/>
  <dc:description/>
  <cp:lastModifiedBy>Administrator</cp:lastModifiedBy>
  <cp:lastPrinted>2008-01-24T07:43:04Z</cp:lastPrinted>
  <dcterms:created xsi:type="dcterms:W3CDTF">2001-03-01T05:59:58Z</dcterms:created>
  <dcterms:modified xsi:type="dcterms:W3CDTF">2008-03-31T09:08:50Z</dcterms:modified>
  <cp:category/>
  <cp:version/>
  <cp:contentType/>
  <cp:contentStatus/>
</cp:coreProperties>
</file>